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Pruebas Cotizador\"/>
    </mc:Choice>
  </mc:AlternateContent>
  <xr:revisionPtr revIDLastSave="0" documentId="13_ncr:1_{A03C706E-942C-442B-A8AD-EBEB09CA25A3}" xr6:coauthVersionLast="47" xr6:coauthVersionMax="47" xr10:uidLastSave="{00000000-0000-0000-0000-000000000000}"/>
  <bookViews>
    <workbookView xWindow="-120" yWindow="-120" windowWidth="20730" windowHeight="11040" xr2:uid="{44F6854C-774B-4CF8-8968-D36AD81052CF}"/>
  </bookViews>
  <sheets>
    <sheet name="1800_Cotizador (Propuesta)" sheetId="4" r:id="rId1"/>
    <sheet name="Catalogo 1800" sheetId="5" state="hidden" r:id="rId2"/>
    <sheet name="Catalogo Imagenes" sheetId="6" state="hidden" r:id="rId3"/>
  </sheets>
  <definedNames>
    <definedName name="_xlnm._FilterDatabase" localSheetId="1" hidden="1">'Catalogo 1800'!$A$13:$AF$66</definedName>
    <definedName name="_xlnm._FilterDatabase" localSheetId="2" hidden="1">'Catalogo Imagenes'!$B$4:$B$17</definedName>
    <definedName name="_xlnm.Print_Area" localSheetId="0">'1800_Cotizador (Propuesta)'!$C$3:$J$52</definedName>
    <definedName name="Fotos">INDEX('Catalogo Imagenes'!$C$4:$C$17,MATCH('1800_Cotizador (Propuesta)'!$E$16,'Catalogo Imagenes'!$B$4:$B$17,0))</definedName>
    <definedName name="Prototipos">'Catalogo Imagenes'!$B$4:$B$17</definedName>
  </definedNames>
  <calcPr calcId="191029"/>
  <customWorkbookViews>
    <customWorkbookView name="12" guid="{674C7F64-9A68-4E0C-9393-58D44F3591FD}" includeHiddenRowCol="0" maximized="1" xWindow="-8" yWindow="-8" windowWidth="1382" windowHeight="736" activeSheetId="4" showFormulaBar="0"/>
    <customWorkbookView name="Impresion" guid="{55CD7424-6A74-42F0-ABCC-B601EF8B618E}" includeHiddenRowCol="0" maximized="1" xWindow="-8" yWindow="-8" windowWidth="1382" windowHeight="736" activeSheetId="4" showFormulaBar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5" l="1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14" i="5"/>
  <c r="E16" i="4" s="1"/>
  <c r="Z16" i="5"/>
  <c r="AA16" i="5" s="1"/>
  <c r="AB16" i="5" s="1"/>
  <c r="AC16" i="5" s="1"/>
  <c r="AD16" i="5" s="1"/>
  <c r="AE16" i="5" s="1"/>
  <c r="AF16" i="5" s="1"/>
  <c r="Z26" i="5"/>
  <c r="AA26" i="5" s="1"/>
  <c r="AB26" i="5" s="1"/>
  <c r="AC26" i="5" s="1"/>
  <c r="AD26" i="5" s="1"/>
  <c r="AE26" i="5" s="1"/>
  <c r="AF26" i="5" s="1"/>
  <c r="Z27" i="5"/>
  <c r="AA27" i="5" s="1"/>
  <c r="AB27" i="5" s="1"/>
  <c r="AC27" i="5" s="1"/>
  <c r="AD27" i="5" s="1"/>
  <c r="AE27" i="5" s="1"/>
  <c r="AF27" i="5" s="1"/>
  <c r="Z28" i="5"/>
  <c r="AA28" i="5" s="1"/>
  <c r="AB28" i="5" s="1"/>
  <c r="AC28" i="5" s="1"/>
  <c r="AD28" i="5" s="1"/>
  <c r="AE28" i="5" s="1"/>
  <c r="AF28" i="5" s="1"/>
  <c r="C42" i="4"/>
  <c r="C47" i="4"/>
  <c r="C6" i="4"/>
  <c r="E36" i="4"/>
  <c r="E37" i="4" a="1"/>
  <c r="E37" i="4" s="1"/>
  <c r="E34" i="4"/>
  <c r="E23" i="4"/>
  <c r="I17" i="4"/>
  <c r="D27" i="4" s="1"/>
  <c r="I15" i="4" l="1"/>
  <c r="E18" i="4"/>
  <c r="I13" i="4"/>
  <c r="I14" i="4"/>
  <c r="E15" i="4"/>
  <c r="E14" i="4"/>
  <c r="C52" i="4"/>
  <c r="C12" i="5"/>
  <c r="D12" i="5" s="1"/>
  <c r="E12" i="5" s="1"/>
  <c r="F12" i="5" s="1"/>
  <c r="Z14" i="5"/>
  <c r="K14" i="5" s="1"/>
  <c r="S14" i="5"/>
  <c r="T14" i="5" s="1"/>
  <c r="U14" i="5" s="1"/>
  <c r="V14" i="5" s="1"/>
  <c r="S15" i="5"/>
  <c r="T15" i="5" s="1"/>
  <c r="Z15" i="5"/>
  <c r="K15" i="5" s="1"/>
  <c r="S17" i="5"/>
  <c r="T17" i="5" s="1"/>
  <c r="U17" i="5" s="1"/>
  <c r="V17" i="5" s="1"/>
  <c r="W17" i="5" s="1"/>
  <c r="X17" i="5" s="1"/>
  <c r="Z17" i="5"/>
  <c r="K17" i="5" s="1"/>
  <c r="S18" i="5"/>
  <c r="T18" i="5" s="1"/>
  <c r="U18" i="5" s="1"/>
  <c r="V18" i="5" s="1"/>
  <c r="W18" i="5" s="1"/>
  <c r="X18" i="5" s="1"/>
  <c r="Z18" i="5"/>
  <c r="K18" i="5" s="1"/>
  <c r="R19" i="5"/>
  <c r="R20" i="5"/>
  <c r="Z20" i="5" s="1"/>
  <c r="AA20" i="5" s="1"/>
  <c r="AB20" i="5" s="1"/>
  <c r="AC20" i="5" s="1"/>
  <c r="AD20" i="5" s="1"/>
  <c r="AE20" i="5" s="1"/>
  <c r="AF20" i="5" s="1"/>
  <c r="R21" i="5"/>
  <c r="Z21" i="5" s="1"/>
  <c r="L21" i="5" s="1"/>
  <c r="R22" i="5"/>
  <c r="Z22" i="5" s="1"/>
  <c r="AA22" i="5" s="1"/>
  <c r="AB22" i="5" s="1"/>
  <c r="AC22" i="5" s="1"/>
  <c r="AD22" i="5" s="1"/>
  <c r="AE22" i="5" s="1"/>
  <c r="AF22" i="5" s="1"/>
  <c r="R23" i="5"/>
  <c r="Z23" i="5" s="1"/>
  <c r="AA23" i="5" s="1"/>
  <c r="AB23" i="5" s="1"/>
  <c r="AC23" i="5" s="1"/>
  <c r="AD23" i="5" s="1"/>
  <c r="AE23" i="5" s="1"/>
  <c r="AF23" i="5" s="1"/>
  <c r="R24" i="5"/>
  <c r="S29" i="5"/>
  <c r="T29" i="5" s="1"/>
  <c r="U29" i="5" s="1"/>
  <c r="V29" i="5" s="1"/>
  <c r="W29" i="5" s="1"/>
  <c r="X29" i="5" s="1"/>
  <c r="Z29" i="5"/>
  <c r="L29" i="5" s="1"/>
  <c r="Z30" i="5"/>
  <c r="AA30" i="5" s="1"/>
  <c r="AB30" i="5" s="1"/>
  <c r="Z31" i="5"/>
  <c r="N31" i="5" s="1"/>
  <c r="S32" i="5"/>
  <c r="T32" i="5" s="1"/>
  <c r="U32" i="5" s="1"/>
  <c r="V32" i="5" s="1"/>
  <c r="W32" i="5" s="1"/>
  <c r="X32" i="5" s="1"/>
  <c r="Z32" i="5"/>
  <c r="AA32" i="5" s="1"/>
  <c r="AB32" i="5" s="1"/>
  <c r="AC32" i="5" s="1"/>
  <c r="AD32" i="5" s="1"/>
  <c r="AE32" i="5" s="1"/>
  <c r="AF32" i="5" s="1"/>
  <c r="Z33" i="5"/>
  <c r="AA33" i="5" s="1"/>
  <c r="AB33" i="5" s="1"/>
  <c r="AC33" i="5" s="1"/>
  <c r="AD33" i="5" s="1"/>
  <c r="AE33" i="5" s="1"/>
  <c r="AF33" i="5" s="1"/>
  <c r="Z34" i="5"/>
  <c r="AA34" i="5" s="1"/>
  <c r="AB34" i="5" s="1"/>
  <c r="AC34" i="5" s="1"/>
  <c r="AD34" i="5" s="1"/>
  <c r="AE34" i="5" s="1"/>
  <c r="AF34" i="5" s="1"/>
  <c r="S35" i="5"/>
  <c r="T35" i="5" s="1"/>
  <c r="U35" i="5" s="1"/>
  <c r="V35" i="5" s="1"/>
  <c r="W35" i="5" s="1"/>
  <c r="X35" i="5" s="1"/>
  <c r="Z35" i="5"/>
  <c r="L35" i="5" s="1"/>
  <c r="Z36" i="5"/>
  <c r="S37" i="5"/>
  <c r="T37" i="5" s="1"/>
  <c r="U37" i="5" s="1"/>
  <c r="V37" i="5" s="1"/>
  <c r="W37" i="5" s="1"/>
  <c r="X37" i="5" s="1"/>
  <c r="Z37" i="5"/>
  <c r="K37" i="5" s="1"/>
  <c r="Z38" i="5"/>
  <c r="AA38" i="5" s="1"/>
  <c r="AB38" i="5" s="1"/>
  <c r="AC38" i="5" s="1"/>
  <c r="S39" i="5"/>
  <c r="T39" i="5" s="1"/>
  <c r="U39" i="5" s="1"/>
  <c r="V39" i="5" s="1"/>
  <c r="W39" i="5" s="1"/>
  <c r="X39" i="5" s="1"/>
  <c r="Z39" i="5"/>
  <c r="N39" i="5" s="1"/>
  <c r="R40" i="5"/>
  <c r="Z40" i="5" s="1"/>
  <c r="R43" i="5"/>
  <c r="Z43" i="5" s="1"/>
  <c r="K43" i="5" s="1"/>
  <c r="R65" i="5"/>
  <c r="Z65" i="5" s="1"/>
  <c r="AA65" i="5" s="1"/>
  <c r="AB65" i="5" s="1"/>
  <c r="AC65" i="5" s="1"/>
  <c r="AD65" i="5" s="1"/>
  <c r="AE65" i="5" s="1"/>
  <c r="AF65" i="5" s="1"/>
  <c r="S66" i="5"/>
  <c r="T66" i="5" s="1"/>
  <c r="U66" i="5" s="1"/>
  <c r="V66" i="5" s="1"/>
  <c r="W66" i="5" s="1"/>
  <c r="X66" i="5" s="1"/>
  <c r="Z66" i="5"/>
  <c r="K66" i="5" s="1"/>
  <c r="AA14" i="5" l="1"/>
  <c r="AB14" i="5" s="1"/>
  <c r="AC14" i="5" s="1"/>
  <c r="AD14" i="5" s="1"/>
  <c r="S43" i="5"/>
  <c r="T43" i="5" s="1"/>
  <c r="U43" i="5" s="1"/>
  <c r="V43" i="5" s="1"/>
  <c r="W43" i="5" s="1"/>
  <c r="X43" i="5" s="1"/>
  <c r="AA39" i="5"/>
  <c r="AB39" i="5" s="1"/>
  <c r="AC39" i="5" s="1"/>
  <c r="AD39" i="5" s="1"/>
  <c r="AE39" i="5" s="1"/>
  <c r="AF39" i="5" s="1"/>
  <c r="AA35" i="5"/>
  <c r="AB35" i="5" s="1"/>
  <c r="AC35" i="5" s="1"/>
  <c r="AD35" i="5" s="1"/>
  <c r="AE35" i="5" s="1"/>
  <c r="AF35" i="5" s="1"/>
  <c r="F27" i="4"/>
  <c r="I16" i="4"/>
  <c r="Z19" i="5"/>
  <c r="AA19" i="5" s="1"/>
  <c r="AB19" i="5" s="1"/>
  <c r="AC19" i="5" s="1"/>
  <c r="AD19" i="5" s="1"/>
  <c r="AE19" i="5" s="1"/>
  <c r="AF19" i="5" s="1"/>
  <c r="S40" i="5"/>
  <c r="T40" i="5" s="1"/>
  <c r="U40" i="5" s="1"/>
  <c r="V40" i="5" s="1"/>
  <c r="W40" i="5" s="1"/>
  <c r="X40" i="5" s="1"/>
  <c r="R25" i="5"/>
  <c r="S25" i="5" s="1"/>
  <c r="T25" i="5" s="1"/>
  <c r="U25" i="5" s="1"/>
  <c r="V25" i="5" s="1"/>
  <c r="W25" i="5" s="1"/>
  <c r="X25" i="5" s="1"/>
  <c r="Z24" i="5"/>
  <c r="AA24" i="5" s="1"/>
  <c r="AB24" i="5" s="1"/>
  <c r="AC24" i="5" s="1"/>
  <c r="AD24" i="5" s="1"/>
  <c r="AE24" i="5" s="1"/>
  <c r="AF24" i="5" s="1"/>
  <c r="AA31" i="5"/>
  <c r="AB31" i="5" s="1"/>
  <c r="AC31" i="5" s="1"/>
  <c r="AD31" i="5" s="1"/>
  <c r="AE31" i="5" s="1"/>
  <c r="AF31" i="5" s="1"/>
  <c r="S21" i="5"/>
  <c r="T21" i="5" s="1"/>
  <c r="U21" i="5" s="1"/>
  <c r="V21" i="5" s="1"/>
  <c r="W21" i="5" s="1"/>
  <c r="X21" i="5" s="1"/>
  <c r="M32" i="5"/>
  <c r="AA29" i="5"/>
  <c r="AB29" i="5" s="1"/>
  <c r="AC29" i="5" s="1"/>
  <c r="AD29" i="5" s="1"/>
  <c r="AE29" i="5" s="1"/>
  <c r="AF29" i="5" s="1"/>
  <c r="K24" i="5"/>
  <c r="L33" i="5"/>
  <c r="K35" i="5"/>
  <c r="K33" i="5"/>
  <c r="K29" i="5"/>
  <c r="N15" i="5"/>
  <c r="R51" i="5"/>
  <c r="M33" i="5"/>
  <c r="M15" i="5"/>
  <c r="AA66" i="5"/>
  <c r="AB66" i="5" s="1"/>
  <c r="AC66" i="5" s="1"/>
  <c r="AD66" i="5" s="1"/>
  <c r="AE66" i="5" s="1"/>
  <c r="AF66" i="5" s="1"/>
  <c r="L15" i="5"/>
  <c r="G12" i="5"/>
  <c r="H12" i="5" s="1"/>
  <c r="I12" i="5" s="1"/>
  <c r="J12" i="5" s="1"/>
  <c r="K12" i="5" s="1"/>
  <c r="L12" i="5" s="1"/>
  <c r="M12" i="5" s="1"/>
  <c r="N12" i="5" s="1"/>
  <c r="O12" i="5" s="1"/>
  <c r="P12" i="5" s="1"/>
  <c r="Q12" i="5" s="1"/>
  <c r="R12" i="5" s="1"/>
  <c r="S12" i="5" s="1"/>
  <c r="T12" i="5" s="1"/>
  <c r="U12" i="5" s="1"/>
  <c r="V12" i="5" s="1"/>
  <c r="W12" i="5" s="1"/>
  <c r="X12" i="5" s="1"/>
  <c r="Y12" i="5" s="1"/>
  <c r="Z12" i="5" s="1"/>
  <c r="AA12" i="5" s="1"/>
  <c r="AB12" i="5" s="1"/>
  <c r="AC12" i="5" s="1"/>
  <c r="AD12" i="5" s="1"/>
  <c r="AE12" i="5" s="1"/>
  <c r="AF12" i="5" s="1"/>
  <c r="K38" i="5"/>
  <c r="N17" i="5"/>
  <c r="M16" i="5"/>
  <c r="N16" i="5"/>
  <c r="N66" i="5"/>
  <c r="N18" i="5"/>
  <c r="L16" i="5"/>
  <c r="K16" i="5"/>
  <c r="L31" i="5"/>
  <c r="M28" i="5"/>
  <c r="R42" i="5"/>
  <c r="R44" i="5" s="1"/>
  <c r="M37" i="5"/>
  <c r="K31" i="5"/>
  <c r="L28" i="5"/>
  <c r="K21" i="5"/>
  <c r="M66" i="5"/>
  <c r="M31" i="5"/>
  <c r="N28" i="5"/>
  <c r="M18" i="5"/>
  <c r="L66" i="5"/>
  <c r="L18" i="5"/>
  <c r="N35" i="5"/>
  <c r="N33" i="5"/>
  <c r="N32" i="5"/>
  <c r="N29" i="5"/>
  <c r="K28" i="5"/>
  <c r="AA17" i="5"/>
  <c r="AB17" i="5" s="1"/>
  <c r="AC17" i="5" s="1"/>
  <c r="AD17" i="5" s="1"/>
  <c r="AE17" i="5" s="1"/>
  <c r="AF17" i="5" s="1"/>
  <c r="N14" i="5"/>
  <c r="W14" i="5"/>
  <c r="U15" i="5"/>
  <c r="V15" i="5" s="1"/>
  <c r="W15" i="5" s="1"/>
  <c r="X15" i="5" s="1"/>
  <c r="L27" i="5"/>
  <c r="M27" i="5"/>
  <c r="N27" i="5"/>
  <c r="AE14" i="5"/>
  <c r="M39" i="5"/>
  <c r="K23" i="5"/>
  <c r="L39" i="5"/>
  <c r="N23" i="5"/>
  <c r="K36" i="5"/>
  <c r="L36" i="5"/>
  <c r="M36" i="5"/>
  <c r="N36" i="5"/>
  <c r="M24" i="5"/>
  <c r="N24" i="5"/>
  <c r="AC30" i="5"/>
  <c r="AD30" i="5" s="1"/>
  <c r="AE30" i="5" s="1"/>
  <c r="AF30" i="5" s="1"/>
  <c r="K30" i="5"/>
  <c r="L30" i="5"/>
  <c r="M30" i="5"/>
  <c r="N30" i="5"/>
  <c r="K27" i="5"/>
  <c r="N40" i="5"/>
  <c r="AA40" i="5"/>
  <c r="AB40" i="5" s="1"/>
  <c r="AC40" i="5" s="1"/>
  <c r="K40" i="5"/>
  <c r="L40" i="5"/>
  <c r="M40" i="5"/>
  <c r="K39" i="5"/>
  <c r="M23" i="5"/>
  <c r="AD38" i="5"/>
  <c r="AE38" i="5" s="1"/>
  <c r="AF38" i="5" s="1"/>
  <c r="AA36" i="5"/>
  <c r="AB36" i="5" s="1"/>
  <c r="AC36" i="5" s="1"/>
  <c r="L23" i="5"/>
  <c r="K20" i="5"/>
  <c r="L20" i="5"/>
  <c r="N37" i="5"/>
  <c r="AA37" i="5"/>
  <c r="AB37" i="5" s="1"/>
  <c r="AC37" i="5" s="1"/>
  <c r="L37" i="5"/>
  <c r="M21" i="5"/>
  <c r="N21" i="5"/>
  <c r="AA21" i="5"/>
  <c r="AA18" i="5"/>
  <c r="AB18" i="5" s="1"/>
  <c r="AC18" i="5" s="1"/>
  <c r="AD18" i="5" s="1"/>
  <c r="AE18" i="5" s="1"/>
  <c r="AF18" i="5" s="1"/>
  <c r="AA15" i="5"/>
  <c r="M43" i="5"/>
  <c r="N43" i="5"/>
  <c r="AA43" i="5"/>
  <c r="AB43" i="5" s="1"/>
  <c r="K32" i="5"/>
  <c r="L32" i="5"/>
  <c r="N20" i="5"/>
  <c r="L43" i="5"/>
  <c r="L38" i="5"/>
  <c r="M38" i="5"/>
  <c r="N38" i="5"/>
  <c r="M20" i="5"/>
  <c r="M17" i="5"/>
  <c r="M14" i="5"/>
  <c r="M35" i="5"/>
  <c r="M29" i="5"/>
  <c r="L17" i="5"/>
  <c r="L14" i="5"/>
  <c r="Z25" i="5" l="1"/>
  <c r="L19" i="5"/>
  <c r="N19" i="5"/>
  <c r="M19" i="5"/>
  <c r="K19" i="5"/>
  <c r="L24" i="5"/>
  <c r="Z51" i="5"/>
  <c r="R59" i="5"/>
  <c r="S51" i="5"/>
  <c r="T51" i="5" s="1"/>
  <c r="U51" i="5" s="1"/>
  <c r="V51" i="5" s="1"/>
  <c r="W51" i="5" s="1"/>
  <c r="X51" i="5" s="1"/>
  <c r="R50" i="5"/>
  <c r="Z50" i="5" s="1"/>
  <c r="AA50" i="5" s="1"/>
  <c r="AB50" i="5" s="1"/>
  <c r="AC50" i="5" s="1"/>
  <c r="AD50" i="5" s="1"/>
  <c r="AE50" i="5" s="1"/>
  <c r="AF50" i="5" s="1"/>
  <c r="R47" i="5"/>
  <c r="Z44" i="5"/>
  <c r="Z42" i="5"/>
  <c r="K42" i="5" s="1"/>
  <c r="S42" i="5"/>
  <c r="T42" i="5" s="1"/>
  <c r="U42" i="5" s="1"/>
  <c r="V42" i="5" s="1"/>
  <c r="W42" i="5" s="1"/>
  <c r="X42" i="5" s="1"/>
  <c r="AD36" i="5"/>
  <c r="AE36" i="5" s="1"/>
  <c r="AF36" i="5" s="1"/>
  <c r="AC43" i="5"/>
  <c r="AD43" i="5" s="1"/>
  <c r="AE43" i="5" s="1"/>
  <c r="AF43" i="5" s="1"/>
  <c r="AF14" i="5"/>
  <c r="AB15" i="5"/>
  <c r="AD37" i="5"/>
  <c r="AE37" i="5" s="1"/>
  <c r="AF37" i="5" s="1"/>
  <c r="AD40" i="5"/>
  <c r="AE40" i="5" s="1"/>
  <c r="AF40" i="5" s="1"/>
  <c r="X14" i="5"/>
  <c r="AB21" i="5"/>
  <c r="AC21" i="5" s="1"/>
  <c r="AD21" i="5" s="1"/>
  <c r="AE21" i="5" s="1"/>
  <c r="AF21" i="5" s="1"/>
  <c r="AA25" i="5"/>
  <c r="K25" i="5"/>
  <c r="L25" i="5"/>
  <c r="N25" i="5"/>
  <c r="M25" i="5"/>
  <c r="AA42" i="5" l="1"/>
  <c r="AB42" i="5" s="1"/>
  <c r="AC42" i="5" s="1"/>
  <c r="AD42" i="5" s="1"/>
  <c r="AE42" i="5" s="1"/>
  <c r="AF42" i="5" s="1"/>
  <c r="L42" i="5"/>
  <c r="M42" i="5"/>
  <c r="Z59" i="5"/>
  <c r="S59" i="5"/>
  <c r="T59" i="5" s="1"/>
  <c r="U59" i="5" s="1"/>
  <c r="V59" i="5" s="1"/>
  <c r="W59" i="5" s="1"/>
  <c r="X59" i="5" s="1"/>
  <c r="N42" i="5"/>
  <c r="L51" i="5"/>
  <c r="M51" i="5"/>
  <c r="N51" i="5"/>
  <c r="K51" i="5"/>
  <c r="AA51" i="5"/>
  <c r="AB51" i="5" s="1"/>
  <c r="AC51" i="5" s="1"/>
  <c r="AD51" i="5" s="1"/>
  <c r="AE51" i="5" s="1"/>
  <c r="AF51" i="5" s="1"/>
  <c r="N44" i="5"/>
  <c r="K44" i="5"/>
  <c r="L44" i="5"/>
  <c r="M44" i="5"/>
  <c r="AA44" i="5"/>
  <c r="AB44" i="5" s="1"/>
  <c r="AC44" i="5" s="1"/>
  <c r="AD44" i="5" s="1"/>
  <c r="Z47" i="5"/>
  <c r="R46" i="5"/>
  <c r="S47" i="5"/>
  <c r="T47" i="5" s="1"/>
  <c r="U47" i="5" s="1"/>
  <c r="V47" i="5" s="1"/>
  <c r="W47" i="5" s="1"/>
  <c r="X47" i="5" s="1"/>
  <c r="AB25" i="5"/>
  <c r="AC25" i="5" s="1"/>
  <c r="AD25" i="5" s="1"/>
  <c r="AE25" i="5" s="1"/>
  <c r="AF25" i="5" s="1"/>
  <c r="AC15" i="5"/>
  <c r="K59" i="5" l="1"/>
  <c r="L59" i="5"/>
  <c r="M59" i="5"/>
  <c r="AA59" i="5"/>
  <c r="AB59" i="5" s="1"/>
  <c r="AC59" i="5" s="1"/>
  <c r="AD59" i="5" s="1"/>
  <c r="AE59" i="5" s="1"/>
  <c r="AF59" i="5" s="1"/>
  <c r="N59" i="5"/>
  <c r="R55" i="5"/>
  <c r="Z46" i="5"/>
  <c r="AA46" i="5" s="1"/>
  <c r="AB46" i="5" s="1"/>
  <c r="AC46" i="5" s="1"/>
  <c r="AD46" i="5" s="1"/>
  <c r="K47" i="5"/>
  <c r="AA47" i="5"/>
  <c r="AB47" i="5" s="1"/>
  <c r="AC47" i="5" s="1"/>
  <c r="AD47" i="5" s="1"/>
  <c r="N47" i="5"/>
  <c r="L47" i="5"/>
  <c r="M47" i="5"/>
  <c r="AE44" i="5"/>
  <c r="AF44" i="5" s="1"/>
  <c r="AD15" i="5"/>
  <c r="AE47" i="5" l="1"/>
  <c r="AF47" i="5" s="1"/>
  <c r="AE46" i="5"/>
  <c r="AF46" i="5" s="1"/>
  <c r="Z55" i="5"/>
  <c r="R52" i="5"/>
  <c r="R54" i="5"/>
  <c r="Z54" i="5" s="1"/>
  <c r="AA54" i="5" s="1"/>
  <c r="AB54" i="5" s="1"/>
  <c r="AC54" i="5" s="1"/>
  <c r="AD54" i="5" s="1"/>
  <c r="AE54" i="5" s="1"/>
  <c r="AF54" i="5" s="1"/>
  <c r="S55" i="5"/>
  <c r="T55" i="5" s="1"/>
  <c r="U55" i="5" s="1"/>
  <c r="V55" i="5" s="1"/>
  <c r="W55" i="5" s="1"/>
  <c r="X55" i="5" s="1"/>
  <c r="R63" i="5"/>
  <c r="AE15" i="5"/>
  <c r="S52" i="5" l="1"/>
  <c r="T52" i="5" s="1"/>
  <c r="U52" i="5" s="1"/>
  <c r="V52" i="5" s="1"/>
  <c r="W52" i="5" s="1"/>
  <c r="X52" i="5" s="1"/>
  <c r="Z52" i="5"/>
  <c r="R49" i="5"/>
  <c r="L55" i="5"/>
  <c r="M55" i="5"/>
  <c r="K55" i="5"/>
  <c r="AA55" i="5"/>
  <c r="AB55" i="5" s="1"/>
  <c r="AC55" i="5" s="1"/>
  <c r="AD55" i="5" s="1"/>
  <c r="N55" i="5"/>
  <c r="R58" i="5"/>
  <c r="S63" i="5"/>
  <c r="T63" i="5" s="1"/>
  <c r="U63" i="5" s="1"/>
  <c r="V63" i="5" s="1"/>
  <c r="W63" i="5" s="1"/>
  <c r="X63" i="5" s="1"/>
  <c r="Z63" i="5"/>
  <c r="AF15" i="5"/>
  <c r="AE55" i="5" l="1"/>
  <c r="AF55" i="5" s="1"/>
  <c r="L63" i="5"/>
  <c r="AA63" i="5"/>
  <c r="AB63" i="5" s="1"/>
  <c r="AC63" i="5" s="1"/>
  <c r="AD63" i="5" s="1"/>
  <c r="AE63" i="5" s="1"/>
  <c r="K63" i="5"/>
  <c r="M63" i="5"/>
  <c r="N63" i="5"/>
  <c r="R53" i="5"/>
  <c r="R48" i="5"/>
  <c r="Z49" i="5"/>
  <c r="S49" i="5"/>
  <c r="T49" i="5" s="1"/>
  <c r="U49" i="5" s="1"/>
  <c r="V49" i="5" s="1"/>
  <c r="W49" i="5" s="1"/>
  <c r="X49" i="5" s="1"/>
  <c r="R56" i="5"/>
  <c r="L52" i="5"/>
  <c r="M52" i="5"/>
  <c r="AA52" i="5"/>
  <c r="AB52" i="5" s="1"/>
  <c r="AC52" i="5" s="1"/>
  <c r="AD52" i="5" s="1"/>
  <c r="AE52" i="5" s="1"/>
  <c r="N52" i="5"/>
  <c r="K52" i="5"/>
  <c r="Z58" i="5"/>
  <c r="S58" i="5"/>
  <c r="T58" i="5" s="1"/>
  <c r="U58" i="5" s="1"/>
  <c r="V58" i="5" s="1"/>
  <c r="W58" i="5" s="1"/>
  <c r="X58" i="5" s="1"/>
  <c r="R57" i="5"/>
  <c r="Z57" i="5" s="1"/>
  <c r="AA57" i="5" s="1"/>
  <c r="AB57" i="5" s="1"/>
  <c r="AC57" i="5" s="1"/>
  <c r="AD57" i="5" s="1"/>
  <c r="AE57" i="5" s="1"/>
  <c r="AF57" i="5" s="1"/>
  <c r="R62" i="5"/>
  <c r="S53" i="5" l="1"/>
  <c r="T53" i="5" s="1"/>
  <c r="U53" i="5" s="1"/>
  <c r="V53" i="5" s="1"/>
  <c r="W53" i="5" s="1"/>
  <c r="X53" i="5" s="1"/>
  <c r="Z53" i="5"/>
  <c r="AF52" i="5"/>
  <c r="S62" i="5"/>
  <c r="T62" i="5" s="1"/>
  <c r="U62" i="5" s="1"/>
  <c r="V62" i="5" s="1"/>
  <c r="W62" i="5" s="1"/>
  <c r="X62" i="5" s="1"/>
  <c r="R61" i="5"/>
  <c r="R64" i="5"/>
  <c r="Z62" i="5"/>
  <c r="AA62" i="5" s="1"/>
  <c r="AB62" i="5" s="1"/>
  <c r="AC62" i="5" s="1"/>
  <c r="AD62" i="5" s="1"/>
  <c r="AE62" i="5" s="1"/>
  <c r="AF62" i="5" s="1"/>
  <c r="Z56" i="5"/>
  <c r="S56" i="5"/>
  <c r="T56" i="5" s="1"/>
  <c r="U56" i="5" s="1"/>
  <c r="V56" i="5" s="1"/>
  <c r="W56" i="5" s="1"/>
  <c r="X56" i="5" s="1"/>
  <c r="AF63" i="5"/>
  <c r="N58" i="5"/>
  <c r="AA58" i="5"/>
  <c r="AB58" i="5" s="1"/>
  <c r="AC58" i="5" s="1"/>
  <c r="AD58" i="5" s="1"/>
  <c r="AE58" i="5" s="1"/>
  <c r="AF58" i="5" s="1"/>
  <c r="L58" i="5"/>
  <c r="K58" i="5"/>
  <c r="M58" i="5"/>
  <c r="N49" i="5"/>
  <c r="K49" i="5"/>
  <c r="L49" i="5"/>
  <c r="AA49" i="5"/>
  <c r="AB49" i="5" s="1"/>
  <c r="AC49" i="5" s="1"/>
  <c r="AD49" i="5" s="1"/>
  <c r="AE49" i="5" s="1"/>
  <c r="M49" i="5"/>
  <c r="Z48" i="5"/>
  <c r="R41" i="5"/>
  <c r="R45" i="5" l="1"/>
  <c r="S41" i="5"/>
  <c r="T41" i="5" s="1"/>
  <c r="U41" i="5" s="1"/>
  <c r="Z41" i="5"/>
  <c r="M48" i="5"/>
  <c r="AA48" i="5"/>
  <c r="AB48" i="5" s="1"/>
  <c r="AC48" i="5" s="1"/>
  <c r="AD48" i="5" s="1"/>
  <c r="N48" i="5"/>
  <c r="K48" i="5"/>
  <c r="L48" i="5"/>
  <c r="Z64" i="5"/>
  <c r="S64" i="5"/>
  <c r="T64" i="5" s="1"/>
  <c r="U64" i="5" s="1"/>
  <c r="V64" i="5" s="1"/>
  <c r="W64" i="5" s="1"/>
  <c r="X64" i="5" s="1"/>
  <c r="Z61" i="5"/>
  <c r="S61" i="5"/>
  <c r="T61" i="5" s="1"/>
  <c r="U61" i="5" s="1"/>
  <c r="V61" i="5" s="1"/>
  <c r="W61" i="5" s="1"/>
  <c r="X61" i="5" s="1"/>
  <c r="R60" i="5"/>
  <c r="Z60" i="5" s="1"/>
  <c r="AA60" i="5" s="1"/>
  <c r="AB60" i="5" s="1"/>
  <c r="AC60" i="5" s="1"/>
  <c r="AF49" i="5"/>
  <c r="L53" i="5"/>
  <c r="M53" i="5"/>
  <c r="AA53" i="5"/>
  <c r="AB53" i="5" s="1"/>
  <c r="AC53" i="5" s="1"/>
  <c r="AD53" i="5" s="1"/>
  <c r="AE53" i="5" s="1"/>
  <c r="AF53" i="5" s="1"/>
  <c r="N53" i="5"/>
  <c r="K53" i="5"/>
  <c r="L56" i="5"/>
  <c r="M56" i="5"/>
  <c r="AA56" i="5"/>
  <c r="AB56" i="5" s="1"/>
  <c r="AC56" i="5" s="1"/>
  <c r="AD56" i="5" s="1"/>
  <c r="AE56" i="5" s="1"/>
  <c r="N56" i="5"/>
  <c r="K56" i="5"/>
  <c r="AD60" i="5" l="1"/>
  <c r="AE60" i="5" s="1"/>
  <c r="AF60" i="5" s="1"/>
  <c r="D29" i="4" s="1"/>
  <c r="D25" i="4"/>
  <c r="AF56" i="5"/>
  <c r="AE48" i="5"/>
  <c r="AF48" i="5" s="1"/>
  <c r="N61" i="5"/>
  <c r="K61" i="5"/>
  <c r="L61" i="5"/>
  <c r="AA61" i="5"/>
  <c r="AB61" i="5" s="1"/>
  <c r="AC61" i="5" s="1"/>
  <c r="AD61" i="5" s="1"/>
  <c r="AE61" i="5" s="1"/>
  <c r="AF61" i="5" s="1"/>
  <c r="M61" i="5"/>
  <c r="R69" i="5"/>
  <c r="K41" i="5"/>
  <c r="L41" i="5"/>
  <c r="M41" i="5"/>
  <c r="N41" i="5"/>
  <c r="AA41" i="5"/>
  <c r="M64" i="5"/>
  <c r="N64" i="5"/>
  <c r="AA64" i="5"/>
  <c r="AB64" i="5" s="1"/>
  <c r="AC64" i="5" s="1"/>
  <c r="AD64" i="5" s="1"/>
  <c r="AE64" i="5" s="1"/>
  <c r="AF64" i="5" s="1"/>
  <c r="K64" i="5"/>
  <c r="L64" i="5"/>
  <c r="Z45" i="5"/>
  <c r="S45" i="5"/>
  <c r="V41" i="5"/>
  <c r="F25" i="4" l="1"/>
  <c r="D26" i="4"/>
  <c r="F26" i="4" s="1"/>
  <c r="F29" i="4"/>
  <c r="AB41" i="5"/>
  <c r="T45" i="5"/>
  <c r="S69" i="5"/>
  <c r="Z69" i="5"/>
  <c r="K45" i="5"/>
  <c r="M45" i="5"/>
  <c r="N45" i="5"/>
  <c r="AA45" i="5"/>
  <c r="AB45" i="5" s="1"/>
  <c r="AC45" i="5" s="1"/>
  <c r="AD45" i="5" s="1"/>
  <c r="AE45" i="5" s="1"/>
  <c r="AF45" i="5" s="1"/>
  <c r="L45" i="5"/>
  <c r="W41" i="5"/>
  <c r="D28" i="4" l="1"/>
  <c r="G30" i="4" s="1"/>
  <c r="C30" i="4" s="1"/>
  <c r="U45" i="5"/>
  <c r="T69" i="5"/>
  <c r="AC41" i="5"/>
  <c r="AB69" i="5"/>
  <c r="AA69" i="5"/>
  <c r="X41" i="5"/>
  <c r="F34" i="4" l="1"/>
  <c r="F28" i="4"/>
  <c r="F37" i="4"/>
  <c r="F40" i="4"/>
  <c r="F45" i="4"/>
  <c r="AD41" i="5"/>
  <c r="AC69" i="5"/>
  <c r="V45" i="5"/>
  <c r="U69" i="5"/>
  <c r="F35" i="4" l="1"/>
  <c r="F36" i="4" s="1"/>
  <c r="W45" i="5"/>
  <c r="V69" i="5"/>
  <c r="AD69" i="5"/>
  <c r="AE41" i="5"/>
  <c r="E35" i="4" l="1"/>
  <c r="AF41" i="5"/>
  <c r="AF69" i="5" s="1"/>
  <c r="AE69" i="5"/>
  <c r="X45" i="5"/>
  <c r="X69" i="5" s="1"/>
  <c r="W6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46" authorId="0" shapeId="0" xr:uid="{45FC9A60-A95C-46AC-82F2-846C2766095F}">
      <text>
        <r>
          <rPr>
            <sz val="12"/>
            <color theme="1"/>
            <rFont val="Calibri"/>
            <family val="2"/>
            <scheme val="minor"/>
          </rPr>
          <t>======
ID#AAABMc7rSDI
52332    (2024-04-24 23:44:22)
1 + apilacoche</t>
        </r>
      </text>
    </comment>
  </commentList>
</comments>
</file>

<file path=xl/sharedStrings.xml><?xml version="1.0" encoding="utf-8"?>
<sst xmlns="http://schemas.openxmlformats.org/spreadsheetml/2006/main" count="401" uniqueCount="138">
  <si>
    <t>Inversionista</t>
  </si>
  <si>
    <t>Asesor</t>
  </si>
  <si>
    <t>Unidad</t>
  </si>
  <si>
    <t>Nivel</t>
  </si>
  <si>
    <t>Superficie Interior</t>
  </si>
  <si>
    <t>Tipo</t>
  </si>
  <si>
    <t>B2</t>
  </si>
  <si>
    <t>Torre</t>
  </si>
  <si>
    <t>T1</t>
  </si>
  <si>
    <t>Enganche</t>
  </si>
  <si>
    <t>Pagos Diferidos</t>
  </si>
  <si>
    <t>Mensualidades</t>
  </si>
  <si>
    <t>Precios y disponibilidad pueden cambiar sin previo aviso</t>
  </si>
  <si>
    <t>Imagen ilustrativa</t>
  </si>
  <si>
    <t>Apartado $50,000.00</t>
  </si>
  <si>
    <t>Prototipo</t>
  </si>
  <si>
    <t>ROI</t>
  </si>
  <si>
    <t>Libre</t>
  </si>
  <si>
    <t>N/A</t>
  </si>
  <si>
    <t>LOCAL 2</t>
  </si>
  <si>
    <t>Vendido</t>
  </si>
  <si>
    <t>discapacitados</t>
  </si>
  <si>
    <t>LOCAL 1</t>
  </si>
  <si>
    <t>1 Recamara + 1 Estudio +1 Estac.</t>
  </si>
  <si>
    <t>sencillo</t>
  </si>
  <si>
    <t>T2</t>
  </si>
  <si>
    <t>C3</t>
  </si>
  <si>
    <t>1 Recamara +1 Estac.</t>
  </si>
  <si>
    <t>NEW ERNESTO</t>
  </si>
  <si>
    <t>C2</t>
  </si>
  <si>
    <t>1+apilacoche</t>
  </si>
  <si>
    <t>B4</t>
  </si>
  <si>
    <t>JESUS PLASCENCIA ZARAGOZA</t>
  </si>
  <si>
    <t>MARIA GEORGINA LARA ROMERO</t>
  </si>
  <si>
    <t>ESTHELA CELIDA SALAS PRADO Y PASCAL PIERRE AUBOIS</t>
  </si>
  <si>
    <t>B3</t>
  </si>
  <si>
    <t>YADIRA</t>
  </si>
  <si>
    <t>2 Recamaras +1 Estacionamiento.</t>
  </si>
  <si>
    <t>D3</t>
  </si>
  <si>
    <t>E2</t>
  </si>
  <si>
    <t>MARIBEL ESPARZA ESPARZA</t>
  </si>
  <si>
    <t>MOY.MANUEL GUZMAN</t>
  </si>
  <si>
    <t xml:space="preserve">1 Recamara +1 Estac. </t>
  </si>
  <si>
    <t>MOY-CELI</t>
  </si>
  <si>
    <t>ALEJANDRA FERADO LOPEZ</t>
  </si>
  <si>
    <t>D2</t>
  </si>
  <si>
    <t>E1</t>
  </si>
  <si>
    <t>KARINA RUBALCAVA</t>
  </si>
  <si>
    <t>B1</t>
  </si>
  <si>
    <t>NORBERTA ACEVEDO CORONA Y CESAR CISNEROS</t>
  </si>
  <si>
    <t>ROBERTO-VIVALTA</t>
  </si>
  <si>
    <t>PEDRO</t>
  </si>
  <si>
    <t>A1</t>
  </si>
  <si>
    <t>C1</t>
  </si>
  <si>
    <t>A</t>
  </si>
  <si>
    <t>FRAVA</t>
  </si>
  <si>
    <t>D1</t>
  </si>
  <si>
    <t>Etapa 7</t>
  </si>
  <si>
    <t>Etapa 6</t>
  </si>
  <si>
    <t>Etapa 5</t>
  </si>
  <si>
    <t>Etapa 4</t>
  </si>
  <si>
    <t>Etapa 3</t>
  </si>
  <si>
    <t>Etapa 2</t>
  </si>
  <si>
    <t>Precio x mt2</t>
  </si>
  <si>
    <t>ESTATUS</t>
  </si>
  <si>
    <t>65% entrega</t>
  </si>
  <si>
    <t>50% entrega</t>
  </si>
  <si>
    <t>20% Entrega</t>
  </si>
  <si>
    <t>10% Entrega</t>
  </si>
  <si>
    <t>20% 20 meses</t>
  </si>
  <si>
    <t>25% 20 meses</t>
  </si>
  <si>
    <t>60% 20 meses</t>
  </si>
  <si>
    <t>15% enganche</t>
  </si>
  <si>
    <t xml:space="preserve">25% enganche </t>
  </si>
  <si>
    <t>20% Enganche</t>
  </si>
  <si>
    <t>90% Enganche</t>
  </si>
  <si>
    <t>Estatus</t>
  </si>
  <si>
    <t xml:space="preserve">Financiamiento Bancario </t>
  </si>
  <si>
    <t>Plan Flujos</t>
  </si>
  <si>
    <t xml:space="preserve">Contado Comercial </t>
  </si>
  <si>
    <t>Contado</t>
  </si>
  <si>
    <t>M2 Abierto</t>
  </si>
  <si>
    <t>M2 Cubierto</t>
  </si>
  <si>
    <t>M2 Interior</t>
  </si>
  <si>
    <t>Descripcion</t>
  </si>
  <si>
    <t>Des</t>
  </si>
  <si>
    <t>NVL</t>
  </si>
  <si>
    <t>N° meses</t>
  </si>
  <si>
    <t>%</t>
  </si>
  <si>
    <t>LISTA 1</t>
  </si>
  <si>
    <t>Descuento
Vivalta</t>
  </si>
  <si>
    <t xml:space="preserve">Contra 
entrega </t>
  </si>
  <si>
    <t xml:space="preserve">Enganche </t>
  </si>
  <si>
    <t>N°</t>
  </si>
  <si>
    <t>Esquemas de Venta Autorizados</t>
  </si>
  <si>
    <t>Ciudad 1800</t>
  </si>
  <si>
    <t>LISTA DE PRECIOS VIGENTE</t>
  </si>
  <si>
    <t>Flujos</t>
  </si>
  <si>
    <t xml:space="preserve">Contado </t>
  </si>
  <si>
    <t xml:space="preserve">Estacionamientos </t>
  </si>
  <si>
    <t>Cotización promesa de Compraventa Cd 1800</t>
  </si>
  <si>
    <t>A. Paterno                     A. Materno                    Nombres</t>
  </si>
  <si>
    <t>2 en Eleva autos</t>
  </si>
  <si>
    <t>1 en Batería</t>
  </si>
  <si>
    <t>Financiamiento 
Bancario</t>
  </si>
  <si>
    <t>P. Lista</t>
  </si>
  <si>
    <t>NUE</t>
  </si>
  <si>
    <t>N° Expediente</t>
  </si>
  <si>
    <t>Descripción de la Unidad</t>
  </si>
  <si>
    <t>Número de Depto.</t>
  </si>
  <si>
    <t>Estacionamientos</t>
  </si>
  <si>
    <t>Dependencias</t>
  </si>
  <si>
    <t>Terraza Cubierta</t>
  </si>
  <si>
    <t>Terraza Abierta</t>
  </si>
  <si>
    <t>Superficie Total</t>
  </si>
  <si>
    <t>Adicionales</t>
  </si>
  <si>
    <t>Lista de Precio</t>
  </si>
  <si>
    <t>Forma de Pago</t>
  </si>
  <si>
    <t>% Desc. Forma de Pago</t>
  </si>
  <si>
    <t>Descuento</t>
  </si>
  <si>
    <t>P. Final</t>
  </si>
  <si>
    <t>V. Futuro</t>
  </si>
  <si>
    <t>Costo Eleva autos:</t>
  </si>
  <si>
    <t>Contra entrega</t>
  </si>
  <si>
    <t xml:space="preserve">Ingreso Estimado Anual </t>
  </si>
  <si>
    <t>Condiciones Comerciales</t>
  </si>
  <si>
    <t>Resumen de Importes</t>
  </si>
  <si>
    <t>Distribución</t>
  </si>
  <si>
    <t xml:space="preserve">Robles Sánchez Juan </t>
  </si>
  <si>
    <t>Calderon Gómez Javier</t>
  </si>
  <si>
    <t>Ingresos Mensual</t>
  </si>
  <si>
    <t>Detalle del Esquema de Pagos</t>
  </si>
  <si>
    <t>Fecha de Consulta</t>
  </si>
  <si>
    <t>Renta Tradicional</t>
  </si>
  <si>
    <t>Corta Estancia</t>
  </si>
  <si>
    <t>Larga Estancia</t>
  </si>
  <si>
    <t>Comercio</t>
  </si>
  <si>
    <t>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</si>
</sst>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\ &quot;m2&quot;"/>
    <numFmt numFmtId="165" formatCode="[$$]#,##0.00"/>
    <numFmt numFmtId="166" formatCode="_-&quot;$&quot;* #,##0.00_-;\-&quot;$&quot;* #,##0.00_-;_-&quot;$&quot;* &quot;-&quot;??_-;_-@"/>
    <numFmt numFmtId="167" formatCode="&quot;$&quot;#,##0.00"/>
    <numFmt numFmtId="168" formatCode="d/m/yyyy"/>
    <numFmt numFmtId="169" formatCode="_-&quot;$&quot;* #,##0.0000_-;\-&quot;$&quot;* #,##0.0000_-;_-&quot;$&quot;* &quot;-&quot;??.00_-;_-@"/>
    <numFmt numFmtId="170" formatCode="_-* #,##0.00_-;\-* #,##0.00_-;_-* &quot;-&quot;??_-;_-@"/>
    <numFmt numFmtId="171" formatCode="_-&quot;$&quot;* #,##0.0000_-;\-&quot;$&quot;* #,##0.0000_-;_-&quot;$&quot;* &quot;-&quot;??.000_-;_-@"/>
    <numFmt numFmtId="172" formatCode="0.00&quot;m²&quot;"/>
    <numFmt numFmtId="173" formatCode="0.0%&quot; Desc Forma de Pago&quot;"/>
    <numFmt numFmtId="174" formatCode="&quot;- &quot;0.00%&quot; POR F. DE PAGO&quot;"/>
    <numFmt numFmtId="175" formatCode="0.00%\ &quot;PLUSVALÍA ESPERADA&quot;"/>
    <numFmt numFmtId="176" formatCode="&quot;$&quot;#,##0&quot;/m²&quot;"/>
    <numFmt numFmtId="177" formatCode="&quot;Impresión &quot;dd\-mmm\-yyyy"/>
  </numFmts>
  <fonts count="4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name val="Calibri"/>
      <family val="2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theme="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rgb="FF002060"/>
      <name val="Arial"/>
      <family val="2"/>
    </font>
    <font>
      <sz val="12"/>
      <color rgb="FFBFBFBF"/>
      <name val="Arial"/>
      <family val="2"/>
    </font>
    <font>
      <b/>
      <sz val="12"/>
      <color theme="0"/>
      <name val="Arial"/>
      <family val="2"/>
    </font>
    <font>
      <sz val="12"/>
      <color rgb="FF000000"/>
      <name val="Arial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rgb="FF1E4E79"/>
      <name val="Arial"/>
      <family val="2"/>
    </font>
    <font>
      <sz val="12"/>
      <color rgb="FF000000"/>
      <name val="Calibri"/>
      <family val="2"/>
    </font>
    <font>
      <b/>
      <sz val="12"/>
      <color rgb="FF1E4E79"/>
      <name val="Arial"/>
      <family val="2"/>
    </font>
    <font>
      <b/>
      <sz val="12"/>
      <color rgb="FFFFFFFF"/>
      <name val="Arial"/>
      <family val="2"/>
    </font>
    <font>
      <b/>
      <sz val="10"/>
      <color rgb="FFFFFFFF"/>
      <name val="Arial"/>
      <family val="2"/>
    </font>
    <font>
      <sz val="10"/>
      <color rgb="FFFF9900"/>
      <name val="Arial"/>
      <family val="2"/>
    </font>
    <font>
      <b/>
      <sz val="30"/>
      <color rgb="FF00B0F0"/>
      <name val="Arial"/>
      <family val="2"/>
    </font>
    <font>
      <b/>
      <sz val="33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8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4" tint="-0.499984740745262"/>
      <name val="Arial"/>
      <family val="2"/>
    </font>
    <font>
      <b/>
      <sz val="14"/>
      <color theme="4" tint="-0.499984740745262"/>
      <name val="Arial"/>
      <family val="2"/>
    </font>
    <font>
      <b/>
      <sz val="18"/>
      <color theme="4" tint="-0.499984740745262"/>
      <name val="Arial"/>
      <family val="2"/>
    </font>
    <font>
      <b/>
      <sz val="12"/>
      <color theme="4" tint="-0.499984740745262"/>
      <name val="Arial"/>
      <family val="2"/>
    </font>
    <font>
      <b/>
      <sz val="12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D9D9D9"/>
      </patternFill>
    </fill>
    <fill>
      <patternFill patternType="solid">
        <fgColor rgb="FFF7CAAC"/>
        <bgColor rgb="FFF7CAAC"/>
      </patternFill>
    </fill>
    <fill>
      <patternFill patternType="solid">
        <fgColor rgb="FFA5A5A5"/>
        <bgColor rgb="FFA5A5A5"/>
      </patternFill>
    </fill>
    <fill>
      <patternFill patternType="solid">
        <fgColor rgb="FFDEEAF6"/>
        <bgColor rgb="FFDEEAF6"/>
      </patternFill>
    </fill>
    <fill>
      <patternFill patternType="solid">
        <fgColor rgb="FFA8D08D"/>
        <bgColor rgb="FFA8D08D"/>
      </patternFill>
    </fill>
    <fill>
      <patternFill patternType="solid">
        <fgColor rgb="FF7F7F7F"/>
        <bgColor rgb="FF7F7F7F"/>
      </patternFill>
    </fill>
    <fill>
      <patternFill patternType="solid">
        <fgColor rgb="FFFFD965"/>
        <bgColor rgb="FFFFD965"/>
      </patternFill>
    </fill>
    <fill>
      <patternFill patternType="solid">
        <fgColor rgb="FFD9E2F3"/>
        <bgColor rgb="FFD9E2F3"/>
      </patternFill>
    </fill>
    <fill>
      <patternFill patternType="solid">
        <fgColor theme="1"/>
        <bgColor theme="1"/>
      </patternFill>
    </fill>
    <fill>
      <patternFill patternType="solid">
        <fgColor rgb="FF20124D"/>
        <bgColor rgb="FF20124D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gradientFill type="path" left="0.5" right="0.5" top="0.5" bottom="0.5">
        <stop position="0">
          <color theme="0" tint="-0.1490218817712943"/>
        </stop>
        <stop position="1">
          <color theme="0"/>
        </stop>
      </gradientFill>
    </fill>
  </fills>
  <borders count="67">
    <border>
      <left/>
      <right/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FFFF"/>
      </left>
      <right style="thick">
        <color rgb="FF000000"/>
      </right>
      <top style="medium">
        <color rgb="FFFFFFFF"/>
      </top>
      <bottom style="medium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FFFFFF"/>
      </left>
      <right style="thick">
        <color rgb="FF000000"/>
      </right>
      <top/>
      <bottom style="medium">
        <color rgb="FFFFFFFF"/>
      </bottom>
      <diagonal/>
    </border>
    <border>
      <left style="thick">
        <color rgb="FF000000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thick">
        <color rgb="FF000000"/>
      </right>
      <top/>
      <bottom/>
      <diagonal/>
    </border>
    <border>
      <left style="thick">
        <color rgb="FF000000"/>
      </left>
      <right style="medium">
        <color rgb="FFFFFFFF"/>
      </right>
      <top/>
      <bottom/>
      <diagonal/>
    </border>
    <border>
      <left style="medium">
        <color rgb="FFFFFFFF"/>
      </left>
      <right style="thick">
        <color rgb="FF000000"/>
      </right>
      <top style="thick">
        <color theme="0"/>
      </top>
      <bottom style="thick">
        <color theme="0"/>
      </bottom>
      <diagonal/>
    </border>
    <border>
      <left style="medium">
        <color rgb="FFFFFFFF"/>
      </left>
      <right style="medium">
        <color rgb="FFFFFFFF"/>
      </right>
      <top style="thick">
        <color theme="0"/>
      </top>
      <bottom style="thick">
        <color theme="0"/>
      </bottom>
      <diagonal/>
    </border>
    <border>
      <left style="thick">
        <color rgb="FF000000"/>
      </left>
      <right style="medium">
        <color rgb="FFFFFFFF"/>
      </right>
      <top style="thick">
        <color theme="0"/>
      </top>
      <bottom style="thick">
        <color theme="0"/>
      </bottom>
      <diagonal/>
    </border>
    <border>
      <left style="thin">
        <color rgb="FF7F7F7F"/>
      </left>
      <right style="medium">
        <color rgb="FFFF0000"/>
      </right>
      <top style="thin">
        <color rgb="FF7F7F7F"/>
      </top>
      <bottom style="medium">
        <color rgb="FFFF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rgb="FFFF0000"/>
      </bottom>
      <diagonal/>
    </border>
    <border>
      <left style="medium">
        <color rgb="FFFF0000"/>
      </left>
      <right style="thin">
        <color rgb="FF7F7F7F"/>
      </right>
      <top style="thin">
        <color rgb="FF7F7F7F"/>
      </top>
      <bottom style="medium">
        <color rgb="FFFF0000"/>
      </bottom>
      <diagonal/>
    </border>
    <border>
      <left/>
      <right style="thick">
        <color rgb="FFFFFFFF"/>
      </right>
      <top/>
      <bottom/>
      <diagonal/>
    </border>
    <border>
      <left style="medium">
        <color rgb="FFFFFFFF"/>
      </left>
      <right style="thick">
        <color rgb="FF000000"/>
      </right>
      <top style="medium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n">
        <color rgb="FF7F7F7F"/>
      </left>
      <right style="medium">
        <color rgb="FFFF0000"/>
      </right>
      <top style="thin">
        <color rgb="FF7F7F7F"/>
      </top>
      <bottom style="thin">
        <color rgb="FF7F7F7F"/>
      </bottom>
      <diagonal/>
    </border>
    <border>
      <left style="medium">
        <color rgb="FFFF000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medium">
        <color rgb="FFFFFFFF"/>
      </left>
      <right style="thick">
        <color rgb="FF000000"/>
      </right>
      <top style="thick">
        <color rgb="FF00000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000000"/>
      </top>
      <bottom style="medium">
        <color rgb="FFFFFFFF"/>
      </bottom>
      <diagonal/>
    </border>
    <border>
      <left style="thick">
        <color rgb="FF000000"/>
      </left>
      <right style="medium">
        <color rgb="FFFFFFFF"/>
      </right>
      <top style="thick">
        <color rgb="FF000000"/>
      </top>
      <bottom style="medium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n">
        <color rgb="FF7F7F7F"/>
      </left>
      <right style="medium">
        <color rgb="FFFF0000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medium">
        <color rgb="FFFF0000"/>
      </left>
      <right style="thin">
        <color rgb="FF7F7F7F"/>
      </right>
      <top/>
      <bottom style="thin">
        <color rgb="FF7F7F7F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7F7F7F"/>
      </left>
      <right style="medium">
        <color rgb="FFFF0000"/>
      </right>
      <top style="medium">
        <color rgb="FFFF0000"/>
      </top>
      <bottom/>
      <diagonal/>
    </border>
    <border>
      <left style="thin">
        <color rgb="FF7F7F7F"/>
      </left>
      <right style="thin">
        <color rgb="FF7F7F7F"/>
      </right>
      <top style="medium">
        <color rgb="FFFF0000"/>
      </top>
      <bottom/>
      <diagonal/>
    </border>
    <border>
      <left/>
      <right style="thin">
        <color rgb="FF7F7F7F"/>
      </right>
      <top style="medium">
        <color rgb="FFFF0000"/>
      </top>
      <bottom style="thin">
        <color rgb="FF7F7F7F"/>
      </bottom>
      <diagonal/>
    </border>
    <border>
      <left style="thin">
        <color rgb="FF7F7F7F"/>
      </left>
      <right/>
      <top style="medium">
        <color rgb="FFFF0000"/>
      </top>
      <bottom style="thin">
        <color rgb="FF7F7F7F"/>
      </bottom>
      <diagonal/>
    </border>
    <border>
      <left style="medium">
        <color rgb="FFFF0000"/>
      </left>
      <right style="thin">
        <color rgb="FF7F7F7F"/>
      </right>
      <top style="medium">
        <color rgb="FFFF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tted">
        <color theme="0" tint="-0.1498764000366222"/>
      </left>
      <right/>
      <top style="dotted">
        <color theme="0" tint="-0.1498764000366222"/>
      </top>
      <bottom/>
      <diagonal/>
    </border>
    <border>
      <left/>
      <right/>
      <top style="dotted">
        <color theme="0" tint="-0.1498764000366222"/>
      </top>
      <bottom/>
      <diagonal/>
    </border>
    <border>
      <left/>
      <right style="dotted">
        <color theme="0" tint="-0.1498764000366222"/>
      </right>
      <top style="dotted">
        <color theme="0" tint="-0.1498764000366222"/>
      </top>
      <bottom/>
      <diagonal/>
    </border>
    <border>
      <left style="dotted">
        <color theme="0" tint="-0.1498764000366222"/>
      </left>
      <right/>
      <top/>
      <bottom/>
      <diagonal/>
    </border>
    <border>
      <left/>
      <right style="dotted">
        <color theme="0" tint="-0.149876400036622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theme="0" tint="-0.499984740745262"/>
      </left>
      <right/>
      <top style="dotted">
        <color theme="0" tint="-0.14996795556505021"/>
      </top>
      <bottom/>
      <diagonal/>
    </border>
    <border>
      <left/>
      <right/>
      <top style="dotted">
        <color theme="0" tint="-0.14996795556505021"/>
      </top>
      <bottom/>
      <diagonal/>
    </border>
    <border>
      <left/>
      <right style="thin">
        <color theme="0" tint="-0.499984740745262"/>
      </right>
      <top style="dotted">
        <color theme="0" tint="-0.14996795556505021"/>
      </top>
      <bottom/>
      <diagonal/>
    </border>
    <border>
      <left style="thin">
        <color theme="0" tint="-0.499984740745262"/>
      </left>
      <right/>
      <top/>
      <bottom style="dotted">
        <color theme="0" tint="-0.14996795556505021"/>
      </bottom>
      <diagonal/>
    </border>
    <border>
      <left/>
      <right/>
      <top/>
      <bottom style="dotted">
        <color theme="0" tint="-0.14996795556505021"/>
      </bottom>
      <diagonal/>
    </border>
    <border>
      <left/>
      <right style="thin">
        <color theme="0" tint="-0.499984740745262"/>
      </right>
      <top/>
      <bottom style="dotted">
        <color theme="0" tint="-0.1499679555650502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6" fillId="0" borderId="0" applyFont="0" applyFill="0" applyBorder="0" applyAlignment="0" applyProtection="0"/>
  </cellStyleXfs>
  <cellXfs count="301">
    <xf numFmtId="0" fontId="0" fillId="0" borderId="0" xfId="0"/>
    <xf numFmtId="0" fontId="1" fillId="0" borderId="0" xfId="3"/>
    <xf numFmtId="0" fontId="10" fillId="0" borderId="0" xfId="3" applyFont="1" applyAlignment="1">
      <alignment horizontal="left"/>
    </xf>
    <xf numFmtId="0" fontId="10" fillId="0" borderId="0" xfId="3" applyFont="1"/>
    <xf numFmtId="0" fontId="3" fillId="0" borderId="0" xfId="3" applyFont="1"/>
    <xf numFmtId="0" fontId="12" fillId="2" borderId="0" xfId="3" applyFont="1" applyFill="1" applyAlignment="1">
      <alignment horizontal="left"/>
    </xf>
    <xf numFmtId="0" fontId="12" fillId="2" borderId="0" xfId="3" applyFont="1" applyFill="1"/>
    <xf numFmtId="165" fontId="12" fillId="2" borderId="0" xfId="3" applyNumberFormat="1" applyFont="1" applyFill="1"/>
    <xf numFmtId="4" fontId="12" fillId="2" borderId="0" xfId="3" applyNumberFormat="1" applyFont="1" applyFill="1"/>
    <xf numFmtId="0" fontId="12" fillId="2" borderId="0" xfId="3" applyFont="1" applyFill="1" applyAlignment="1">
      <alignment horizontal="center"/>
    </xf>
    <xf numFmtId="0" fontId="11" fillId="2" borderId="0" xfId="3" applyFont="1" applyFill="1"/>
    <xf numFmtId="0" fontId="3" fillId="2" borderId="0" xfId="3" applyFont="1" applyFill="1"/>
    <xf numFmtId="166" fontId="4" fillId="0" borderId="0" xfId="3" applyNumberFormat="1" applyFont="1" applyAlignment="1">
      <alignment horizontal="center" vertical="center"/>
    </xf>
    <xf numFmtId="166" fontId="17" fillId="0" borderId="5" xfId="3" applyNumberFormat="1" applyFont="1" applyBorder="1" applyAlignment="1">
      <alignment horizontal="center" vertical="center"/>
    </xf>
    <xf numFmtId="166" fontId="4" fillId="0" borderId="0" xfId="3" applyNumberFormat="1" applyFont="1" applyAlignment="1">
      <alignment horizontal="left" vertical="center"/>
    </xf>
    <xf numFmtId="0" fontId="3" fillId="0" borderId="6" xfId="3" applyFont="1" applyBorder="1"/>
    <xf numFmtId="0" fontId="3" fillId="2" borderId="0" xfId="3" applyFont="1" applyFill="1" applyAlignment="1">
      <alignment horizontal="left"/>
    </xf>
    <xf numFmtId="166" fontId="3" fillId="0" borderId="6" xfId="3" applyNumberFormat="1" applyFont="1" applyBorder="1"/>
    <xf numFmtId="0" fontId="3" fillId="6" borderId="0" xfId="3" applyFont="1" applyFill="1" applyAlignment="1">
      <alignment horizontal="left" vertical="center" wrapText="1"/>
    </xf>
    <xf numFmtId="0" fontId="18" fillId="6" borderId="3" xfId="3" applyFont="1" applyFill="1" applyBorder="1" applyAlignment="1">
      <alignment horizontal="center" vertical="center" wrapText="1"/>
    </xf>
    <xf numFmtId="165" fontId="12" fillId="7" borderId="7" xfId="3" applyNumberFormat="1" applyFont="1" applyFill="1" applyBorder="1" applyAlignment="1">
      <alignment horizontal="center" vertical="center"/>
    </xf>
    <xf numFmtId="165" fontId="12" fillId="8" borderId="3" xfId="3" applyNumberFormat="1" applyFont="1" applyFill="1" applyBorder="1" applyAlignment="1">
      <alignment horizontal="center" vertical="center"/>
    </xf>
    <xf numFmtId="165" fontId="12" fillId="9" borderId="3" xfId="3" applyNumberFormat="1" applyFont="1" applyFill="1" applyBorder="1" applyAlignment="1">
      <alignment horizontal="center" vertical="center"/>
    </xf>
    <xf numFmtId="0" fontId="3" fillId="11" borderId="0" xfId="3" applyFont="1" applyFill="1"/>
    <xf numFmtId="166" fontId="3" fillId="11" borderId="6" xfId="3" applyNumberFormat="1" applyFont="1" applyFill="1" applyBorder="1"/>
    <xf numFmtId="0" fontId="3" fillId="11" borderId="0" xfId="3" applyFont="1" applyFill="1" applyAlignment="1">
      <alignment horizontal="center" vertical="center"/>
    </xf>
    <xf numFmtId="166" fontId="3" fillId="11" borderId="6" xfId="3" applyNumberFormat="1" applyFont="1" applyFill="1" applyBorder="1" applyAlignment="1">
      <alignment horizontal="center" vertical="center"/>
    </xf>
    <xf numFmtId="0" fontId="3" fillId="11" borderId="0" xfId="3" applyFont="1" applyFill="1" applyAlignment="1">
      <alignment horizontal="left" vertical="center" wrapText="1"/>
    </xf>
    <xf numFmtId="0" fontId="10" fillId="8" borderId="3" xfId="3" applyFont="1" applyFill="1" applyBorder="1" applyAlignment="1">
      <alignment horizontal="center" vertical="center" wrapText="1"/>
    </xf>
    <xf numFmtId="165" fontId="12" fillId="11" borderId="7" xfId="3" applyNumberFormat="1" applyFont="1" applyFill="1" applyBorder="1" applyAlignment="1">
      <alignment horizontal="center" vertical="center"/>
    </xf>
    <xf numFmtId="165" fontId="12" fillId="11" borderId="3" xfId="3" applyNumberFormat="1" applyFont="1" applyFill="1" applyBorder="1" applyAlignment="1">
      <alignment horizontal="center" vertical="center"/>
    </xf>
    <xf numFmtId="0" fontId="3" fillId="0" borderId="0" xfId="3" applyFont="1" applyAlignment="1">
      <alignment horizontal="center" vertical="center"/>
    </xf>
    <xf numFmtId="0" fontId="3" fillId="0" borderId="0" xfId="3" applyFont="1" applyAlignment="1">
      <alignment horizontal="left" vertical="center" wrapText="1"/>
    </xf>
    <xf numFmtId="0" fontId="18" fillId="4" borderId="3" xfId="3" applyFont="1" applyFill="1" applyBorder="1" applyAlignment="1">
      <alignment horizontal="center" vertical="center" wrapText="1"/>
    </xf>
    <xf numFmtId="0" fontId="19" fillId="0" borderId="0" xfId="3" applyFont="1"/>
    <xf numFmtId="169" fontId="3" fillId="0" borderId="6" xfId="3" applyNumberFormat="1" applyFont="1" applyBorder="1"/>
    <xf numFmtId="166" fontId="3" fillId="0" borderId="6" xfId="3" applyNumberFormat="1" applyFont="1" applyBorder="1" applyAlignment="1">
      <alignment horizontal="center" vertical="center"/>
    </xf>
    <xf numFmtId="170" fontId="3" fillId="11" borderId="0" xfId="3" applyNumberFormat="1" applyFont="1" applyFill="1" applyAlignment="1">
      <alignment horizontal="center" vertical="center"/>
    </xf>
    <xf numFmtId="170" fontId="3" fillId="0" borderId="0" xfId="3" applyNumberFormat="1" applyFont="1" applyAlignment="1">
      <alignment horizontal="center" vertical="center"/>
    </xf>
    <xf numFmtId="170" fontId="3" fillId="12" borderId="0" xfId="3" applyNumberFormat="1" applyFont="1" applyFill="1" applyAlignment="1">
      <alignment horizontal="center" vertical="center"/>
    </xf>
    <xf numFmtId="0" fontId="3" fillId="12" borderId="0" xfId="3" applyFont="1" applyFill="1" applyAlignment="1">
      <alignment horizontal="left" vertical="center" wrapText="1"/>
    </xf>
    <xf numFmtId="165" fontId="12" fillId="12" borderId="7" xfId="3" applyNumberFormat="1" applyFont="1" applyFill="1" applyBorder="1" applyAlignment="1">
      <alignment horizontal="center" vertical="center"/>
    </xf>
    <xf numFmtId="165" fontId="12" fillId="12" borderId="3" xfId="3" applyNumberFormat="1" applyFont="1" applyFill="1" applyBorder="1" applyAlignment="1">
      <alignment horizontal="center" vertical="center"/>
    </xf>
    <xf numFmtId="0" fontId="3" fillId="12" borderId="0" xfId="3" applyFont="1" applyFill="1"/>
    <xf numFmtId="166" fontId="3" fillId="12" borderId="6" xfId="3" applyNumberFormat="1" applyFont="1" applyFill="1" applyBorder="1"/>
    <xf numFmtId="166" fontId="3" fillId="12" borderId="6" xfId="3" applyNumberFormat="1" applyFont="1" applyFill="1" applyBorder="1" applyAlignment="1">
      <alignment horizontal="center" vertical="center"/>
    </xf>
    <xf numFmtId="165" fontId="20" fillId="8" borderId="3" xfId="3" applyNumberFormat="1" applyFont="1" applyFill="1" applyBorder="1" applyAlignment="1">
      <alignment horizontal="center" vertical="center"/>
    </xf>
    <xf numFmtId="166" fontId="3" fillId="3" borderId="6" xfId="3" applyNumberFormat="1" applyFont="1" applyFill="1" applyBorder="1"/>
    <xf numFmtId="171" fontId="3" fillId="3" borderId="6" xfId="3" applyNumberFormat="1" applyFont="1" applyFill="1" applyBorder="1"/>
    <xf numFmtId="0" fontId="10" fillId="8" borderId="3" xfId="3" applyFont="1" applyFill="1" applyBorder="1" applyAlignment="1">
      <alignment horizontal="center" wrapText="1"/>
    </xf>
    <xf numFmtId="169" fontId="3" fillId="0" borderId="6" xfId="3" applyNumberFormat="1" applyFont="1" applyBorder="1" applyAlignment="1">
      <alignment horizontal="center" vertical="center"/>
    </xf>
    <xf numFmtId="165" fontId="12" fillId="13" borderId="3" xfId="3" applyNumberFormat="1" applyFont="1" applyFill="1" applyBorder="1" applyAlignment="1">
      <alignment horizontal="center" vertical="center"/>
    </xf>
    <xf numFmtId="0" fontId="4" fillId="2" borderId="0" xfId="3" applyFont="1" applyFill="1" applyAlignment="1">
      <alignment horizontal="center" vertical="center"/>
    </xf>
    <xf numFmtId="9" fontId="2" fillId="0" borderId="0" xfId="3" applyNumberFormat="1" applyFont="1"/>
    <xf numFmtId="0" fontId="15" fillId="14" borderId="8" xfId="3" applyFont="1" applyFill="1" applyBorder="1" applyAlignment="1">
      <alignment horizontal="center" vertical="center" wrapText="1"/>
    </xf>
    <xf numFmtId="0" fontId="21" fillId="0" borderId="0" xfId="3" applyFont="1"/>
    <xf numFmtId="0" fontId="15" fillId="14" borderId="8" xfId="3" applyFont="1" applyFill="1" applyBorder="1" applyAlignment="1">
      <alignment horizontal="center" wrapText="1"/>
    </xf>
    <xf numFmtId="9" fontId="8" fillId="0" borderId="9" xfId="3" applyNumberFormat="1" applyFont="1" applyBorder="1" applyAlignment="1">
      <alignment horizontal="center" vertical="center"/>
    </xf>
    <xf numFmtId="9" fontId="16" fillId="0" borderId="0" xfId="3" applyNumberFormat="1" applyFont="1" applyAlignment="1">
      <alignment horizontal="left" vertical="center"/>
    </xf>
    <xf numFmtId="0" fontId="9" fillId="0" borderId="0" xfId="3" applyFont="1" applyAlignment="1">
      <alignment horizontal="center" vertical="center"/>
    </xf>
    <xf numFmtId="9" fontId="14" fillId="0" borderId="10" xfId="3" applyNumberFormat="1" applyFont="1" applyBorder="1" applyAlignment="1">
      <alignment horizontal="center" vertical="center"/>
    </xf>
    <xf numFmtId="9" fontId="14" fillId="0" borderId="2" xfId="3" applyNumberFormat="1" applyFont="1" applyBorder="1" applyAlignment="1">
      <alignment horizontal="center" vertical="center"/>
    </xf>
    <xf numFmtId="9" fontId="14" fillId="0" borderId="11" xfId="3" applyNumberFormat="1" applyFont="1" applyBorder="1" applyAlignment="1">
      <alignment horizontal="center" vertical="center"/>
    </xf>
    <xf numFmtId="9" fontId="16" fillId="0" borderId="0" xfId="3" applyNumberFormat="1" applyFont="1" applyAlignment="1">
      <alignment horizontal="center" vertical="center"/>
    </xf>
    <xf numFmtId="9" fontId="16" fillId="0" borderId="0" xfId="3" applyNumberFormat="1" applyFont="1" applyAlignment="1">
      <alignment horizontal="center"/>
    </xf>
    <xf numFmtId="9" fontId="22" fillId="0" borderId="0" xfId="3" applyNumberFormat="1" applyFont="1" applyAlignment="1">
      <alignment horizontal="center"/>
    </xf>
    <xf numFmtId="166" fontId="3" fillId="0" borderId="0" xfId="3" applyNumberFormat="1" applyFont="1"/>
    <xf numFmtId="0" fontId="4" fillId="0" borderId="0" xfId="3" applyFont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0" xfId="3" applyFont="1" applyAlignment="1">
      <alignment horizontal="center" vertical="center"/>
    </xf>
    <xf numFmtId="165" fontId="11" fillId="0" borderId="12" xfId="3" applyNumberFormat="1" applyFont="1" applyBorder="1" applyAlignment="1">
      <alignment horizontal="center" vertical="center"/>
    </xf>
    <xf numFmtId="165" fontId="11" fillId="0" borderId="4" xfId="3" applyNumberFormat="1" applyFont="1" applyBorder="1" applyAlignment="1">
      <alignment horizontal="center" vertical="center"/>
    </xf>
    <xf numFmtId="165" fontId="11" fillId="0" borderId="13" xfId="3" applyNumberFormat="1" applyFont="1" applyBorder="1" applyAlignment="1">
      <alignment horizontal="center" vertical="center"/>
    </xf>
    <xf numFmtId="0" fontId="12" fillId="0" borderId="0" xfId="3" applyFont="1" applyAlignment="1">
      <alignment horizontal="center"/>
    </xf>
    <xf numFmtId="0" fontId="23" fillId="0" borderId="0" xfId="3" applyFont="1" applyAlignment="1">
      <alignment horizontal="center"/>
    </xf>
    <xf numFmtId="166" fontId="12" fillId="0" borderId="0" xfId="3" applyNumberFormat="1" applyFont="1" applyAlignment="1">
      <alignment horizontal="center" vertical="center"/>
    </xf>
    <xf numFmtId="0" fontId="24" fillId="0" borderId="0" xfId="3" applyFont="1" applyAlignment="1">
      <alignment horizontal="center" vertical="center"/>
    </xf>
    <xf numFmtId="166" fontId="12" fillId="0" borderId="0" xfId="3" applyNumberFormat="1" applyFont="1" applyAlignment="1">
      <alignment horizontal="center"/>
    </xf>
    <xf numFmtId="165" fontId="11" fillId="0" borderId="14" xfId="3" applyNumberFormat="1" applyFont="1" applyBorder="1" applyAlignment="1">
      <alignment horizontal="center" vertical="center"/>
    </xf>
    <xf numFmtId="165" fontId="11" fillId="0" borderId="15" xfId="3" applyNumberFormat="1" applyFont="1" applyBorder="1" applyAlignment="1">
      <alignment horizontal="center" vertical="center"/>
    </xf>
    <xf numFmtId="165" fontId="11" fillId="0" borderId="16" xfId="3" applyNumberFormat="1" applyFont="1" applyBorder="1" applyAlignment="1">
      <alignment horizontal="center" vertical="center"/>
    </xf>
    <xf numFmtId="4" fontId="12" fillId="0" borderId="0" xfId="3" applyNumberFormat="1" applyFont="1" applyAlignment="1">
      <alignment horizontal="center" vertical="center"/>
    </xf>
    <xf numFmtId="9" fontId="3" fillId="0" borderId="17" xfId="3" applyNumberFormat="1" applyFont="1" applyBorder="1"/>
    <xf numFmtId="9" fontId="3" fillId="0" borderId="18" xfId="3" applyNumberFormat="1" applyFont="1" applyBorder="1"/>
    <xf numFmtId="0" fontId="3" fillId="0" borderId="18" xfId="3" applyFont="1" applyBorder="1"/>
    <xf numFmtId="0" fontId="3" fillId="0" borderId="19" xfId="3" applyFont="1" applyBorder="1" applyAlignment="1">
      <alignment horizontal="center"/>
    </xf>
    <xf numFmtId="0" fontId="4" fillId="0" borderId="0" xfId="3" applyFont="1" applyAlignment="1">
      <alignment horizontal="center" wrapText="1"/>
    </xf>
    <xf numFmtId="165" fontId="11" fillId="7" borderId="21" xfId="3" applyNumberFormat="1" applyFont="1" applyFill="1" applyBorder="1" applyAlignment="1">
      <alignment horizontal="center" vertical="center" wrapText="1"/>
    </xf>
    <xf numFmtId="165" fontId="11" fillId="8" borderId="4" xfId="3" applyNumberFormat="1" applyFont="1" applyFill="1" applyBorder="1" applyAlignment="1">
      <alignment horizontal="center" vertical="center" wrapText="1"/>
    </xf>
    <xf numFmtId="165" fontId="11" fillId="9" borderId="4" xfId="3" applyNumberFormat="1" applyFont="1" applyFill="1" applyBorder="1" applyAlignment="1">
      <alignment horizontal="center" vertical="top" wrapText="1"/>
    </xf>
    <xf numFmtId="166" fontId="11" fillId="10" borderId="13" xfId="3" applyNumberFormat="1" applyFont="1" applyFill="1" applyBorder="1" applyAlignment="1">
      <alignment horizontal="center" vertical="top" wrapText="1"/>
    </xf>
    <xf numFmtId="0" fontId="4" fillId="2" borderId="0" xfId="3" applyFont="1" applyFill="1" applyAlignment="1">
      <alignment horizontal="center" wrapText="1"/>
    </xf>
    <xf numFmtId="9" fontId="3" fillId="0" borderId="23" xfId="3" applyNumberFormat="1" applyFont="1" applyBorder="1"/>
    <xf numFmtId="9" fontId="3" fillId="0" borderId="5" xfId="3" applyNumberFormat="1" applyFont="1" applyBorder="1"/>
    <xf numFmtId="0" fontId="3" fillId="0" borderId="5" xfId="3" applyFont="1" applyBorder="1"/>
    <xf numFmtId="0" fontId="3" fillId="0" borderId="24" xfId="3" applyFont="1" applyBorder="1" applyAlignment="1">
      <alignment horizontal="center"/>
    </xf>
    <xf numFmtId="165" fontId="11" fillId="7" borderId="7" xfId="3" applyNumberFormat="1" applyFont="1" applyFill="1" applyBorder="1" applyAlignment="1">
      <alignment horizontal="center" vertical="center" wrapText="1"/>
    </xf>
    <xf numFmtId="165" fontId="11" fillId="8" borderId="2" xfId="3" applyNumberFormat="1" applyFont="1" applyFill="1" applyBorder="1" applyAlignment="1">
      <alignment horizontal="center" vertical="center" wrapText="1"/>
    </xf>
    <xf numFmtId="165" fontId="11" fillId="9" borderId="2" xfId="3" applyNumberFormat="1" applyFont="1" applyFill="1" applyBorder="1" applyAlignment="1">
      <alignment horizontal="center" vertical="top" wrapText="1"/>
    </xf>
    <xf numFmtId="166" fontId="11" fillId="10" borderId="11" xfId="3" applyNumberFormat="1" applyFont="1" applyFill="1" applyBorder="1" applyAlignment="1">
      <alignment horizontal="center" vertical="top" wrapText="1"/>
    </xf>
    <xf numFmtId="166" fontId="23" fillId="15" borderId="0" xfId="3" applyNumberFormat="1" applyFont="1" applyFill="1" applyAlignment="1">
      <alignment horizontal="left" vertical="center" wrapText="1"/>
    </xf>
    <xf numFmtId="165" fontId="11" fillId="7" borderId="26" xfId="3" applyNumberFormat="1" applyFont="1" applyFill="1" applyBorder="1" applyAlignment="1">
      <alignment horizontal="center" vertical="center" wrapText="1"/>
    </xf>
    <xf numFmtId="165" fontId="11" fillId="8" borderId="27" xfId="3" applyNumberFormat="1" applyFont="1" applyFill="1" applyBorder="1" applyAlignment="1">
      <alignment horizontal="center" vertical="center" wrapText="1"/>
    </xf>
    <xf numFmtId="165" fontId="11" fillId="9" borderId="27" xfId="3" applyNumberFormat="1" applyFont="1" applyFill="1" applyBorder="1" applyAlignment="1">
      <alignment horizontal="center" vertical="center" wrapText="1"/>
    </xf>
    <xf numFmtId="166" fontId="11" fillId="10" borderId="28" xfId="3" applyNumberFormat="1" applyFont="1" applyFill="1" applyBorder="1" applyAlignment="1">
      <alignment horizontal="center" vertical="center" wrapText="1"/>
    </xf>
    <xf numFmtId="0" fontId="6" fillId="13" borderId="5" xfId="3" applyFont="1" applyFill="1" applyBorder="1" applyAlignment="1">
      <alignment vertical="center"/>
    </xf>
    <xf numFmtId="0" fontId="3" fillId="0" borderId="0" xfId="3" applyFont="1" applyAlignment="1">
      <alignment horizontal="left"/>
    </xf>
    <xf numFmtId="4" fontId="3" fillId="0" borderId="0" xfId="3" applyNumberFormat="1" applyFont="1"/>
    <xf numFmtId="0" fontId="3" fillId="0" borderId="0" xfId="3" applyFont="1" applyAlignment="1">
      <alignment horizontal="center"/>
    </xf>
    <xf numFmtId="0" fontId="4" fillId="0" borderId="0" xfId="3" applyFont="1"/>
    <xf numFmtId="0" fontId="22" fillId="2" borderId="0" xfId="3" applyFont="1" applyFill="1" applyAlignment="1">
      <alignment horizontal="center"/>
    </xf>
    <xf numFmtId="4" fontId="3" fillId="2" borderId="0" xfId="3" applyNumberFormat="1" applyFont="1" applyFill="1"/>
    <xf numFmtId="0" fontId="3" fillId="2" borderId="0" xfId="3" applyFont="1" applyFill="1" applyAlignment="1">
      <alignment horizontal="center"/>
    </xf>
    <xf numFmtId="0" fontId="4" fillId="2" borderId="0" xfId="3" applyFont="1" applyFill="1"/>
    <xf numFmtId="168" fontId="8" fillId="0" borderId="0" xfId="3" applyNumberFormat="1" applyFont="1"/>
    <xf numFmtId="0" fontId="27" fillId="0" borderId="0" xfId="3" applyFont="1"/>
    <xf numFmtId="0" fontId="28" fillId="0" borderId="0" xfId="3" applyFont="1" applyAlignment="1">
      <alignment horizontal="center"/>
    </xf>
    <xf numFmtId="0" fontId="27" fillId="0" borderId="0" xfId="3" applyFont="1" applyAlignment="1">
      <alignment horizontal="center"/>
    </xf>
    <xf numFmtId="0" fontId="29" fillId="0" borderId="0" xfId="3" applyFont="1"/>
    <xf numFmtId="0" fontId="3" fillId="0" borderId="24" xfId="3" applyFont="1" applyBorder="1" applyAlignment="1">
      <alignment horizontal="center" wrapText="1"/>
    </xf>
    <xf numFmtId="165" fontId="12" fillId="10" borderId="1" xfId="3" applyNumberFormat="1" applyFont="1" applyFill="1" applyBorder="1" applyAlignment="1">
      <alignment horizontal="center" vertical="center"/>
    </xf>
    <xf numFmtId="165" fontId="12" fillId="11" borderId="1" xfId="3" applyNumberFormat="1" applyFont="1" applyFill="1" applyBorder="1" applyAlignment="1">
      <alignment horizontal="center" vertical="center"/>
    </xf>
    <xf numFmtId="165" fontId="12" fillId="12" borderId="1" xfId="3" applyNumberFormat="1" applyFont="1" applyFill="1" applyBorder="1" applyAlignment="1">
      <alignment horizontal="center" vertical="center"/>
    </xf>
    <xf numFmtId="0" fontId="4" fillId="0" borderId="41" xfId="3" applyFont="1" applyFill="1" applyBorder="1" applyAlignment="1">
      <alignment horizontal="center" wrapText="1"/>
    </xf>
    <xf numFmtId="0" fontId="3" fillId="0" borderId="41" xfId="3" applyFont="1" applyFill="1" applyBorder="1" applyAlignment="1">
      <alignment horizontal="center" wrapText="1"/>
    </xf>
    <xf numFmtId="0" fontId="3" fillId="0" borderId="41" xfId="3" applyFont="1" applyFill="1" applyBorder="1" applyAlignment="1">
      <alignment vertical="center" wrapText="1"/>
    </xf>
    <xf numFmtId="0" fontId="3" fillId="0" borderId="41" xfId="3" applyFont="1" applyFill="1" applyBorder="1" applyAlignment="1">
      <alignment horizontal="center" vertical="center" wrapText="1"/>
    </xf>
    <xf numFmtId="0" fontId="3" fillId="0" borderId="0" xfId="3" applyFont="1" applyFill="1"/>
    <xf numFmtId="0" fontId="4" fillId="0" borderId="0" xfId="3" applyFont="1" applyFill="1" applyBorder="1"/>
    <xf numFmtId="0" fontId="3" fillId="0" borderId="0" xfId="3" applyFont="1" applyFill="1" applyBorder="1"/>
    <xf numFmtId="0" fontId="4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 wrapText="1"/>
    </xf>
    <xf numFmtId="9" fontId="4" fillId="0" borderId="0" xfId="3" applyNumberFormat="1" applyFont="1" applyFill="1" applyBorder="1" applyAlignment="1">
      <alignment horizontal="center" wrapText="1"/>
    </xf>
    <xf numFmtId="0" fontId="6" fillId="13" borderId="5" xfId="3" applyFont="1" applyFill="1" applyBorder="1" applyAlignment="1">
      <alignment horizontal="center" vertical="center"/>
    </xf>
    <xf numFmtId="0" fontId="3" fillId="0" borderId="5" xfId="3" applyFont="1" applyBorder="1" applyAlignment="1">
      <alignment horizontal="center"/>
    </xf>
    <xf numFmtId="43" fontId="3" fillId="0" borderId="5" xfId="4" applyFont="1" applyBorder="1" applyAlignment="1">
      <alignment horizontal="center"/>
    </xf>
    <xf numFmtId="0" fontId="2" fillId="5" borderId="0" xfId="0" applyFont="1" applyFill="1" applyProtection="1"/>
    <xf numFmtId="0" fontId="2" fillId="0" borderId="42" xfId="0" applyFont="1" applyFill="1" applyBorder="1" applyProtection="1"/>
    <xf numFmtId="0" fontId="2" fillId="0" borderId="43" xfId="0" applyFont="1" applyBorder="1" applyProtection="1"/>
    <xf numFmtId="0" fontId="2" fillId="0" borderId="44" xfId="0" applyFont="1" applyBorder="1" applyProtection="1"/>
    <xf numFmtId="0" fontId="2" fillId="0" borderId="45" xfId="0" applyFont="1" applyFill="1" applyBorder="1" applyProtection="1"/>
    <xf numFmtId="0" fontId="2" fillId="0" borderId="0" xfId="0" applyFont="1" applyBorder="1" applyProtection="1"/>
    <xf numFmtId="0" fontId="2" fillId="0" borderId="46" xfId="0" applyFont="1" applyBorder="1" applyProtection="1"/>
    <xf numFmtId="0" fontId="30" fillId="2" borderId="0" xfId="0" applyFont="1" applyFill="1" applyBorder="1" applyAlignment="1" applyProtection="1">
      <alignment vertical="center"/>
    </xf>
    <xf numFmtId="0" fontId="2" fillId="5" borderId="0" xfId="0" applyFont="1" applyFill="1" applyAlignment="1" applyProtection="1">
      <alignment vertical="center"/>
    </xf>
    <xf numFmtId="0" fontId="2" fillId="0" borderId="45" xfId="0" applyFont="1" applyFill="1" applyBorder="1" applyAlignment="1" applyProtection="1">
      <alignment vertical="center"/>
    </xf>
    <xf numFmtId="0" fontId="34" fillId="16" borderId="52" xfId="0" applyFont="1" applyFill="1" applyBorder="1" applyAlignment="1" applyProtection="1">
      <alignment vertical="center"/>
    </xf>
    <xf numFmtId="0" fontId="34" fillId="16" borderId="51" xfId="0" applyFont="1" applyFill="1" applyBorder="1" applyAlignment="1" applyProtection="1">
      <alignment vertical="center"/>
    </xf>
    <xf numFmtId="0" fontId="34" fillId="16" borderId="55" xfId="0" applyFont="1" applyFill="1" applyBorder="1" applyAlignment="1" applyProtection="1">
      <alignment vertical="center"/>
    </xf>
    <xf numFmtId="0" fontId="35" fillId="16" borderId="55" xfId="0" applyFont="1" applyFill="1" applyBorder="1" applyAlignment="1" applyProtection="1">
      <alignment vertical="center"/>
    </xf>
    <xf numFmtId="0" fontId="2" fillId="0" borderId="46" xfId="0" applyFont="1" applyBorder="1" applyAlignment="1" applyProtection="1">
      <alignment vertical="center"/>
    </xf>
    <xf numFmtId="0" fontId="2" fillId="0" borderId="53" xfId="0" applyFont="1" applyBorder="1" applyAlignment="1" applyProtection="1"/>
    <xf numFmtId="0" fontId="5" fillId="0" borderId="0" xfId="0" applyFont="1" applyBorder="1" applyAlignment="1" applyProtection="1">
      <alignment vertical="center"/>
    </xf>
    <xf numFmtId="0" fontId="2" fillId="0" borderId="53" xfId="0" applyFont="1" applyBorder="1" applyProtection="1"/>
    <xf numFmtId="0" fontId="2" fillId="0" borderId="0" xfId="0" applyFont="1" applyBorder="1" applyAlignment="1" applyProtection="1"/>
    <xf numFmtId="0" fontId="35" fillId="16" borderId="51" xfId="0" applyFont="1" applyFill="1" applyBorder="1" applyAlignment="1" applyProtection="1">
      <alignment vertical="center"/>
    </xf>
    <xf numFmtId="0" fontId="32" fillId="5" borderId="0" xfId="0" applyFont="1" applyFill="1" applyAlignment="1" applyProtection="1">
      <alignment vertical="center"/>
    </xf>
    <xf numFmtId="0" fontId="32" fillId="0" borderId="45" xfId="0" applyFont="1" applyFill="1" applyBorder="1" applyAlignment="1" applyProtection="1">
      <alignment vertical="center"/>
    </xf>
    <xf numFmtId="0" fontId="32" fillId="0" borderId="46" xfId="0" applyFont="1" applyBorder="1" applyAlignment="1" applyProtection="1">
      <alignment vertical="center"/>
    </xf>
    <xf numFmtId="0" fontId="5" fillId="5" borderId="0" xfId="0" applyFont="1" applyFill="1" applyAlignment="1" applyProtection="1">
      <alignment vertical="center"/>
    </xf>
    <xf numFmtId="0" fontId="5" fillId="0" borderId="45" xfId="0" applyFont="1" applyFill="1" applyBorder="1" applyAlignment="1" applyProtection="1">
      <alignment vertical="center"/>
    </xf>
    <xf numFmtId="0" fontId="5" fillId="0" borderId="46" xfId="0" applyFont="1" applyBorder="1" applyAlignment="1" applyProtection="1">
      <alignment vertical="center"/>
    </xf>
    <xf numFmtId="0" fontId="8" fillId="5" borderId="0" xfId="0" applyFont="1" applyFill="1" applyAlignment="1" applyProtection="1">
      <alignment horizontal="center" vertical="center"/>
    </xf>
    <xf numFmtId="0" fontId="8" fillId="0" borderId="45" xfId="0" applyFont="1" applyFill="1" applyBorder="1" applyAlignment="1" applyProtection="1">
      <alignment horizontal="center" vertical="center"/>
    </xf>
    <xf numFmtId="0" fontId="4" fillId="0" borderId="46" xfId="0" applyFont="1" applyBorder="1" applyAlignment="1" applyProtection="1">
      <alignment horizontal="center" vertical="center"/>
    </xf>
    <xf numFmtId="0" fontId="3" fillId="0" borderId="46" xfId="0" applyFont="1" applyBorder="1" applyProtection="1"/>
    <xf numFmtId="0" fontId="28" fillId="0" borderId="41" xfId="0" applyFont="1" applyBorder="1" applyAlignment="1" applyProtection="1">
      <alignment vertical="center"/>
    </xf>
    <xf numFmtId="176" fontId="37" fillId="0" borderId="41" xfId="4" applyNumberFormat="1" applyFont="1" applyFill="1" applyBorder="1" applyAlignment="1" applyProtection="1">
      <alignment vertical="center"/>
    </xf>
    <xf numFmtId="0" fontId="28" fillId="0" borderId="57" xfId="0" applyFont="1" applyBorder="1" applyAlignment="1" applyProtection="1">
      <alignment vertical="center"/>
    </xf>
    <xf numFmtId="0" fontId="3" fillId="0" borderId="46" xfId="0" applyFont="1" applyBorder="1" applyAlignment="1" applyProtection="1">
      <alignment vertical="center"/>
    </xf>
    <xf numFmtId="3" fontId="37" fillId="0" borderId="41" xfId="1" applyNumberFormat="1" applyFont="1" applyFill="1" applyBorder="1" applyAlignment="1" applyProtection="1">
      <alignment horizontal="center" vertical="center"/>
    </xf>
    <xf numFmtId="0" fontId="34" fillId="0" borderId="52" xfId="0" applyFont="1" applyFill="1" applyBorder="1" applyAlignment="1" applyProtection="1">
      <alignment vertical="center"/>
    </xf>
    <xf numFmtId="0" fontId="34" fillId="0" borderId="55" xfId="0" applyFont="1" applyFill="1" applyBorder="1" applyAlignment="1" applyProtection="1">
      <alignment vertical="center"/>
    </xf>
    <xf numFmtId="0" fontId="34" fillId="0" borderId="51" xfId="0" applyFont="1" applyFill="1" applyBorder="1" applyAlignment="1" applyProtection="1">
      <alignment vertical="center"/>
    </xf>
    <xf numFmtId="0" fontId="2" fillId="0" borderId="58" xfId="0" applyFont="1" applyFill="1" applyBorder="1" applyProtection="1"/>
    <xf numFmtId="0" fontId="2" fillId="0" borderId="0" xfId="0" applyFont="1" applyFill="1" applyBorder="1" applyProtection="1"/>
    <xf numFmtId="0" fontId="3" fillId="0" borderId="0" xfId="0" applyFont="1" applyFill="1" applyBorder="1" applyAlignment="1" applyProtection="1">
      <alignment horizontal="left" vertical="center"/>
    </xf>
    <xf numFmtId="167" fontId="37" fillId="0" borderId="58" xfId="4" applyNumberFormat="1" applyFont="1" applyFill="1" applyBorder="1" applyAlignment="1" applyProtection="1">
      <alignment horizontal="right" vertical="center"/>
    </xf>
    <xf numFmtId="168" fontId="13" fillId="0" borderId="0" xfId="0" applyNumberFormat="1" applyFont="1" applyFill="1" applyBorder="1" applyAlignment="1" applyProtection="1">
      <alignment horizontal="left"/>
    </xf>
    <xf numFmtId="0" fontId="14" fillId="0" borderId="48" xfId="0" applyFont="1" applyFill="1" applyBorder="1" applyAlignment="1" applyProtection="1">
      <alignment horizontal="right"/>
    </xf>
    <xf numFmtId="0" fontId="14" fillId="0" borderId="53" xfId="0" applyFont="1" applyFill="1" applyBorder="1" applyAlignment="1" applyProtection="1">
      <alignment horizontal="right"/>
    </xf>
    <xf numFmtId="168" fontId="13" fillId="0" borderId="53" xfId="0" applyNumberFormat="1" applyFont="1" applyFill="1" applyBorder="1" applyAlignment="1" applyProtection="1">
      <alignment horizontal="left"/>
    </xf>
    <xf numFmtId="167" fontId="13" fillId="0" borderId="47" xfId="0" applyNumberFormat="1" applyFont="1" applyFill="1" applyBorder="1" applyProtection="1"/>
    <xf numFmtId="0" fontId="5" fillId="0" borderId="45" xfId="0" applyFont="1" applyFill="1" applyBorder="1" applyAlignment="1" applyProtection="1">
      <alignment vertical="top"/>
    </xf>
    <xf numFmtId="0" fontId="5" fillId="0" borderId="46" xfId="0" applyFont="1" applyBorder="1" applyAlignment="1" applyProtection="1">
      <alignment vertical="top"/>
    </xf>
    <xf numFmtId="0" fontId="5" fillId="5" borderId="0" xfId="0" applyFont="1" applyFill="1" applyAlignment="1" applyProtection="1">
      <alignment vertical="top"/>
    </xf>
    <xf numFmtId="0" fontId="2" fillId="0" borderId="45" xfId="0" applyFont="1" applyFill="1" applyBorder="1" applyAlignment="1" applyProtection="1">
      <alignment vertical="top"/>
    </xf>
    <xf numFmtId="0" fontId="2" fillId="0" borderId="0" xfId="0" applyFont="1" applyFill="1" applyAlignment="1" applyProtection="1">
      <alignment vertical="top"/>
    </xf>
    <xf numFmtId="0" fontId="2" fillId="0" borderId="46" xfId="0" applyFont="1" applyFill="1" applyBorder="1" applyAlignment="1" applyProtection="1">
      <alignment vertical="top"/>
    </xf>
    <xf numFmtId="0" fontId="2" fillId="5" borderId="0" xfId="0" applyFont="1" applyFill="1" applyAlignment="1" applyProtection="1">
      <alignment vertical="top"/>
    </xf>
    <xf numFmtId="10" fontId="2" fillId="5" borderId="0" xfId="0" applyNumberFormat="1" applyFont="1" applyFill="1" applyAlignment="1" applyProtection="1">
      <alignment horizontal="right"/>
    </xf>
    <xf numFmtId="0" fontId="2" fillId="5" borderId="0" xfId="0" applyFont="1" applyFill="1" applyAlignment="1" applyProtection="1">
      <alignment horizontal="left"/>
    </xf>
    <xf numFmtId="10" fontId="37" fillId="0" borderId="41" xfId="1" applyNumberFormat="1" applyFont="1" applyFill="1" applyBorder="1" applyAlignment="1" applyProtection="1">
      <alignment horizontal="center" vertical="center"/>
    </xf>
    <xf numFmtId="0" fontId="6" fillId="13" borderId="31" xfId="3" applyFont="1" applyFill="1" applyBorder="1" applyAlignment="1">
      <alignment horizontal="center" vertical="center"/>
    </xf>
    <xf numFmtId="0" fontId="3" fillId="0" borderId="62" xfId="0" applyFont="1" applyFill="1" applyBorder="1" applyAlignment="1" applyProtection="1">
      <alignment horizontal="left" vertical="center"/>
    </xf>
    <xf numFmtId="0" fontId="3" fillId="0" borderId="65" xfId="0" applyFont="1" applyFill="1" applyBorder="1" applyAlignment="1" applyProtection="1">
      <alignment horizontal="left" vertical="center"/>
    </xf>
    <xf numFmtId="168" fontId="13" fillId="0" borderId="62" xfId="0" applyNumberFormat="1" applyFont="1" applyFill="1" applyBorder="1" applyAlignment="1" applyProtection="1">
      <alignment horizontal="left"/>
    </xf>
    <xf numFmtId="168" fontId="13" fillId="0" borderId="65" xfId="0" applyNumberFormat="1" applyFont="1" applyFill="1" applyBorder="1" applyAlignment="1" applyProtection="1">
      <alignment horizontal="left"/>
    </xf>
    <xf numFmtId="167" fontId="37" fillId="0" borderId="41" xfId="4" applyNumberFormat="1" applyFont="1" applyFill="1" applyBorder="1" applyAlignment="1" applyProtection="1">
      <alignment vertical="center"/>
    </xf>
    <xf numFmtId="0" fontId="2" fillId="0" borderId="56" xfId="0" applyFont="1" applyFill="1" applyBorder="1" applyProtection="1"/>
    <xf numFmtId="0" fontId="41" fillId="0" borderId="0" xfId="0" applyFont="1"/>
    <xf numFmtId="0" fontId="0" fillId="0" borderId="0" xfId="0" applyBorder="1"/>
    <xf numFmtId="0" fontId="1" fillId="0" borderId="0" xfId="0" applyFont="1" applyBorder="1" applyAlignment="1">
      <alignment horizontal="center"/>
    </xf>
    <xf numFmtId="0" fontId="3" fillId="0" borderId="0" xfId="3" applyFont="1" applyFill="1" applyBorder="1" applyAlignment="1">
      <alignment horizontal="center" vertical="center" wrapText="1"/>
    </xf>
    <xf numFmtId="10" fontId="39" fillId="0" borderId="63" xfId="1" applyNumberFormat="1" applyFont="1" applyFill="1" applyBorder="1" applyAlignment="1" applyProtection="1">
      <alignment horizontal="center" vertical="center"/>
    </xf>
    <xf numFmtId="10" fontId="39" fillId="0" borderId="56" xfId="1" applyNumberFormat="1" applyFont="1" applyFill="1" applyBorder="1" applyAlignment="1" applyProtection="1">
      <alignment horizontal="center" vertical="center"/>
    </xf>
    <xf numFmtId="10" fontId="39" fillId="0" borderId="66" xfId="1" applyNumberFormat="1" applyFont="1" applyFill="1" applyBorder="1" applyAlignment="1" applyProtection="1">
      <alignment horizontal="center" vertical="center"/>
    </xf>
    <xf numFmtId="0" fontId="34" fillId="16" borderId="50" xfId="0" applyFont="1" applyFill="1" applyBorder="1" applyAlignment="1" applyProtection="1">
      <alignment vertical="center"/>
    </xf>
    <xf numFmtId="0" fontId="34" fillId="16" borderId="54" xfId="0" applyFont="1" applyFill="1" applyBorder="1" applyAlignment="1" applyProtection="1">
      <alignment vertical="center"/>
    </xf>
    <xf numFmtId="0" fontId="34" fillId="16" borderId="49" xfId="0" applyFont="1" applyFill="1" applyBorder="1" applyAlignment="1" applyProtection="1">
      <alignment vertical="center"/>
    </xf>
    <xf numFmtId="0" fontId="3" fillId="18" borderId="41" xfId="0" applyFont="1" applyFill="1" applyBorder="1" applyAlignment="1" applyProtection="1">
      <alignment horizontal="center" vertical="center"/>
      <protection locked="0"/>
    </xf>
    <xf numFmtId="10" fontId="37" fillId="0" borderId="41" xfId="1" applyNumberFormat="1" applyFont="1" applyFill="1" applyBorder="1" applyAlignment="1" applyProtection="1">
      <alignment horizontal="center" vertical="center"/>
    </xf>
    <xf numFmtId="0" fontId="28" fillId="0" borderId="41" xfId="0" applyFont="1" applyBorder="1" applyAlignment="1" applyProtection="1">
      <alignment vertical="center"/>
    </xf>
    <xf numFmtId="174" fontId="28" fillId="0" borderId="41" xfId="0" applyNumberFormat="1" applyFont="1" applyBorder="1" applyAlignment="1" applyProtection="1">
      <alignment vertical="center"/>
    </xf>
    <xf numFmtId="173" fontId="28" fillId="0" borderId="41" xfId="0" applyNumberFormat="1" applyFont="1" applyBorder="1" applyAlignment="1" applyProtection="1">
      <alignment vertical="center"/>
    </xf>
    <xf numFmtId="0" fontId="5" fillId="0" borderId="52" xfId="0" applyFont="1" applyFill="1" applyBorder="1" applyAlignment="1" applyProtection="1">
      <alignment horizontal="center" vertical="center"/>
    </xf>
    <xf numFmtId="0" fontId="5" fillId="0" borderId="55" xfId="0" applyFont="1" applyFill="1" applyBorder="1" applyAlignment="1" applyProtection="1">
      <alignment horizontal="center" vertical="center"/>
    </xf>
    <xf numFmtId="0" fontId="5" fillId="0" borderId="51" xfId="0" applyFont="1" applyFill="1" applyBorder="1" applyAlignment="1" applyProtection="1">
      <alignment horizontal="center" vertical="center"/>
    </xf>
    <xf numFmtId="0" fontId="5" fillId="0" borderId="58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56" xfId="0" applyFont="1" applyFill="1" applyBorder="1" applyAlignment="1" applyProtection="1">
      <alignment horizontal="center" vertical="center"/>
    </xf>
    <xf numFmtId="0" fontId="5" fillId="0" borderId="48" xfId="0" applyFont="1" applyFill="1" applyBorder="1" applyAlignment="1" applyProtection="1">
      <alignment horizontal="center" vertical="center"/>
    </xf>
    <xf numFmtId="0" fontId="5" fillId="0" borderId="53" xfId="0" applyFont="1" applyFill="1" applyBorder="1" applyAlignment="1" applyProtection="1">
      <alignment horizontal="center" vertical="center"/>
    </xf>
    <xf numFmtId="0" fontId="5" fillId="0" borderId="47" xfId="0" applyFont="1" applyFill="1" applyBorder="1" applyAlignment="1" applyProtection="1">
      <alignment horizontal="center" vertical="center"/>
    </xf>
    <xf numFmtId="0" fontId="4" fillId="0" borderId="50" xfId="0" applyFont="1" applyBorder="1" applyAlignment="1" applyProtection="1">
      <alignment horizontal="left" vertical="center"/>
    </xf>
    <xf numFmtId="0" fontId="4" fillId="0" borderId="54" xfId="0" applyFont="1" applyBorder="1" applyAlignment="1" applyProtection="1">
      <alignment horizontal="left" vertical="center"/>
    </xf>
    <xf numFmtId="0" fontId="3" fillId="0" borderId="54" xfId="0" applyFont="1" applyFill="1" applyBorder="1" applyAlignment="1" applyProtection="1">
      <alignment horizontal="left" vertical="center" wrapText="1"/>
    </xf>
    <xf numFmtId="0" fontId="3" fillId="0" borderId="49" xfId="0" applyFont="1" applyFill="1" applyBorder="1" applyAlignment="1" applyProtection="1">
      <alignment horizontal="left" vertical="center" wrapText="1"/>
    </xf>
    <xf numFmtId="172" fontId="3" fillId="0" borderId="50" xfId="0" applyNumberFormat="1" applyFont="1" applyBorder="1" applyAlignment="1" applyProtection="1">
      <alignment horizontal="center" vertical="center" wrapText="1"/>
    </xf>
    <xf numFmtId="172" fontId="3" fillId="0" borderId="49" xfId="0" applyNumberFormat="1" applyFont="1" applyBorder="1" applyAlignment="1" applyProtection="1">
      <alignment horizontal="center" vertical="center" wrapText="1"/>
    </xf>
    <xf numFmtId="172" fontId="4" fillId="0" borderId="50" xfId="0" applyNumberFormat="1" applyFont="1" applyBorder="1" applyAlignment="1" applyProtection="1">
      <alignment horizontal="center" vertical="center" wrapText="1"/>
    </xf>
    <xf numFmtId="172" fontId="4" fillId="0" borderId="49" xfId="0" applyNumberFormat="1" applyFont="1" applyBorder="1" applyAlignment="1" applyProtection="1">
      <alignment horizontal="center" vertical="center" wrapText="1"/>
    </xf>
    <xf numFmtId="0" fontId="3" fillId="0" borderId="50" xfId="0" applyFont="1" applyBorder="1" applyAlignment="1" applyProtection="1">
      <alignment horizontal="center" vertical="center" wrapText="1"/>
    </xf>
    <xf numFmtId="0" fontId="3" fillId="0" borderId="49" xfId="0" applyFont="1" applyBorder="1" applyAlignment="1" applyProtection="1">
      <alignment horizontal="center" vertical="center" wrapText="1"/>
    </xf>
    <xf numFmtId="0" fontId="4" fillId="2" borderId="41" xfId="0" applyFont="1" applyFill="1" applyBorder="1" applyAlignment="1" applyProtection="1">
      <alignment horizontal="left" vertical="center"/>
    </xf>
    <xf numFmtId="0" fontId="4" fillId="18" borderId="54" xfId="0" applyFont="1" applyFill="1" applyBorder="1" applyAlignment="1" applyProtection="1">
      <alignment horizontal="left" vertical="center" wrapText="1"/>
      <protection locked="0"/>
    </xf>
    <xf numFmtId="0" fontId="4" fillId="18" borderId="49" xfId="0" applyFont="1" applyFill="1" applyBorder="1" applyAlignment="1" applyProtection="1">
      <alignment horizontal="left" vertical="center" wrapText="1"/>
      <protection locked="0"/>
    </xf>
    <xf numFmtId="0" fontId="31" fillId="0" borderId="0" xfId="0" applyFont="1" applyBorder="1" applyAlignment="1" applyProtection="1">
      <alignment horizontal="center" vertical="center"/>
    </xf>
    <xf numFmtId="0" fontId="33" fillId="0" borderId="50" xfId="0" applyFont="1" applyBorder="1" applyAlignment="1" applyProtection="1">
      <alignment horizontal="left" vertical="center"/>
    </xf>
    <xf numFmtId="0" fontId="33" fillId="0" borderId="54" xfId="0" applyFont="1" applyBorder="1" applyAlignment="1" applyProtection="1">
      <alignment horizontal="left" vertical="center"/>
    </xf>
    <xf numFmtId="0" fontId="33" fillId="0" borderId="49" xfId="0" applyFont="1" applyBorder="1" applyAlignment="1" applyProtection="1">
      <alignment horizontal="left" vertical="center"/>
    </xf>
    <xf numFmtId="0" fontId="3" fillId="18" borderId="48" xfId="0" applyFont="1" applyFill="1" applyBorder="1" applyAlignment="1" applyProtection="1">
      <alignment horizontal="left" vertical="center"/>
      <protection locked="0"/>
    </xf>
    <xf numFmtId="0" fontId="3" fillId="18" borderId="53" xfId="0" applyFont="1" applyFill="1" applyBorder="1" applyAlignment="1" applyProtection="1">
      <alignment horizontal="left" vertical="center"/>
      <protection locked="0"/>
    </xf>
    <xf numFmtId="0" fontId="3" fillId="18" borderId="47" xfId="0" applyFont="1" applyFill="1" applyBorder="1" applyAlignment="1" applyProtection="1">
      <alignment horizontal="left" vertical="center"/>
      <protection locked="0"/>
    </xf>
    <xf numFmtId="14" fontId="3" fillId="0" borderId="48" xfId="0" applyNumberFormat="1" applyFont="1" applyFill="1" applyBorder="1" applyAlignment="1" applyProtection="1">
      <alignment horizontal="center" vertical="center"/>
    </xf>
    <xf numFmtId="0" fontId="3" fillId="0" borderId="47" xfId="0" applyFont="1" applyFill="1" applyBorder="1" applyAlignment="1" applyProtection="1">
      <alignment horizontal="center" vertical="center"/>
    </xf>
    <xf numFmtId="0" fontId="3" fillId="0" borderId="48" xfId="0" applyFont="1" applyFill="1" applyBorder="1" applyAlignment="1" applyProtection="1">
      <alignment horizontal="center" vertical="center"/>
    </xf>
    <xf numFmtId="0" fontId="3" fillId="0" borderId="53" xfId="0" applyFont="1" applyFill="1" applyBorder="1" applyAlignment="1" applyProtection="1">
      <alignment horizontal="center" vertical="center"/>
    </xf>
    <xf numFmtId="7" fontId="38" fillId="17" borderId="55" xfId="4" applyNumberFormat="1" applyFont="1" applyFill="1" applyBorder="1" applyAlignment="1" applyProtection="1">
      <alignment horizontal="center" vertical="center"/>
    </xf>
    <xf numFmtId="7" fontId="38" fillId="17" borderId="51" xfId="4" applyNumberFormat="1" applyFont="1" applyFill="1" applyBorder="1" applyAlignment="1" applyProtection="1">
      <alignment horizontal="center" vertical="center"/>
    </xf>
    <xf numFmtId="7" fontId="38" fillId="17" borderId="53" xfId="4" applyNumberFormat="1" applyFont="1" applyFill="1" applyBorder="1" applyAlignment="1" applyProtection="1">
      <alignment horizontal="center" vertical="center"/>
    </xf>
    <xf numFmtId="7" fontId="38" fillId="17" borderId="47" xfId="4" applyNumberFormat="1" applyFont="1" applyFill="1" applyBorder="1" applyAlignment="1" applyProtection="1">
      <alignment horizontal="center" vertical="center"/>
    </xf>
    <xf numFmtId="0" fontId="3" fillId="0" borderId="55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56" xfId="0" applyFont="1" applyFill="1" applyBorder="1" applyAlignment="1" applyProtection="1">
      <alignment horizontal="center" vertical="center"/>
    </xf>
    <xf numFmtId="167" fontId="37" fillId="0" borderId="50" xfId="4" applyNumberFormat="1" applyFont="1" applyFill="1" applyBorder="1" applyAlignment="1" applyProtection="1">
      <alignment horizontal="center" vertical="center"/>
    </xf>
    <xf numFmtId="167" fontId="37" fillId="0" borderId="49" xfId="4" applyNumberFormat="1" applyFont="1" applyFill="1" applyBorder="1" applyAlignment="1" applyProtection="1">
      <alignment horizontal="center" vertical="center"/>
    </xf>
    <xf numFmtId="175" fontId="38" fillId="17" borderId="52" xfId="1" applyNumberFormat="1" applyFont="1" applyFill="1" applyBorder="1" applyAlignment="1" applyProtection="1">
      <alignment horizontal="center" vertical="center"/>
    </xf>
    <xf numFmtId="175" fontId="38" fillId="17" borderId="55" xfId="1" applyNumberFormat="1" applyFont="1" applyFill="1" applyBorder="1" applyAlignment="1" applyProtection="1">
      <alignment horizontal="center" vertical="center"/>
    </xf>
    <xf numFmtId="175" fontId="38" fillId="17" borderId="48" xfId="1" applyNumberFormat="1" applyFont="1" applyFill="1" applyBorder="1" applyAlignment="1" applyProtection="1">
      <alignment horizontal="center" vertical="center"/>
    </xf>
    <xf numFmtId="175" fontId="38" fillId="17" borderId="53" xfId="1" applyNumberFormat="1" applyFont="1" applyFill="1" applyBorder="1" applyAlignment="1" applyProtection="1">
      <alignment horizontal="center" vertical="center"/>
    </xf>
    <xf numFmtId="0" fontId="34" fillId="16" borderId="50" xfId="0" applyFont="1" applyFill="1" applyBorder="1" applyAlignment="1" applyProtection="1">
      <alignment horizontal="left" vertical="center"/>
    </xf>
    <xf numFmtId="0" fontId="34" fillId="16" borderId="54" xfId="0" applyFont="1" applyFill="1" applyBorder="1" applyAlignment="1" applyProtection="1">
      <alignment horizontal="left" vertical="center"/>
    </xf>
    <xf numFmtId="0" fontId="3" fillId="0" borderId="54" xfId="0" applyFont="1" applyFill="1" applyBorder="1" applyAlignment="1" applyProtection="1">
      <alignment horizontal="left" vertical="center"/>
    </xf>
    <xf numFmtId="0" fontId="3" fillId="0" borderId="49" xfId="0" applyFont="1" applyFill="1" applyBorder="1" applyAlignment="1" applyProtection="1">
      <alignment horizontal="left" vertical="center"/>
    </xf>
    <xf numFmtId="177" fontId="33" fillId="0" borderId="0" xfId="0" applyNumberFormat="1" applyFont="1" applyBorder="1" applyAlignment="1" applyProtection="1">
      <alignment horizontal="right" vertical="top"/>
    </xf>
    <xf numFmtId="0" fontId="28" fillId="0" borderId="61" xfId="0" applyFont="1" applyFill="1" applyBorder="1" applyAlignment="1" applyProtection="1">
      <alignment horizontal="left" vertical="center"/>
    </xf>
    <xf numFmtId="0" fontId="28" fillId="0" borderId="62" xfId="0" applyFont="1" applyFill="1" applyBorder="1" applyAlignment="1" applyProtection="1">
      <alignment horizontal="left" vertical="center"/>
    </xf>
    <xf numFmtId="164" fontId="32" fillId="0" borderId="0" xfId="0" applyNumberFormat="1" applyFont="1" applyBorder="1" applyAlignment="1" applyProtection="1">
      <alignment horizontal="left" vertical="top"/>
    </xf>
    <xf numFmtId="164" fontId="6" fillId="0" borderId="0" xfId="0" applyNumberFormat="1" applyFont="1" applyBorder="1" applyAlignment="1" applyProtection="1">
      <alignment horizontal="left" vertical="top"/>
    </xf>
    <xf numFmtId="0" fontId="32" fillId="0" borderId="0" xfId="0" applyFont="1" applyBorder="1" applyAlignment="1" applyProtection="1">
      <alignment horizontal="left" vertical="top" wrapText="1"/>
    </xf>
    <xf numFmtId="0" fontId="28" fillId="0" borderId="41" xfId="0" applyFont="1" applyBorder="1" applyAlignment="1" applyProtection="1">
      <alignment horizontal="left" vertical="center"/>
    </xf>
    <xf numFmtId="0" fontId="28" fillId="0" borderId="58" xfId="0" applyFont="1" applyFill="1" applyBorder="1" applyAlignment="1" applyProtection="1">
      <alignment horizontal="left" vertical="center"/>
    </xf>
    <xf numFmtId="0" fontId="28" fillId="0" borderId="0" xfId="0" applyFont="1" applyFill="1" applyBorder="1" applyAlignment="1" applyProtection="1">
      <alignment horizontal="left" vertical="center"/>
    </xf>
    <xf numFmtId="167" fontId="40" fillId="0" borderId="64" xfId="0" applyNumberFormat="1" applyFont="1" applyFill="1" applyBorder="1" applyAlignment="1" applyProtection="1">
      <alignment horizontal="left" vertical="center"/>
    </xf>
    <xf numFmtId="167" fontId="40" fillId="0" borderId="65" xfId="0" applyNumberFormat="1" applyFont="1" applyFill="1" applyBorder="1" applyAlignment="1" applyProtection="1">
      <alignment horizontal="left" vertical="center"/>
    </xf>
    <xf numFmtId="0" fontId="26" fillId="2" borderId="0" xfId="3" applyFont="1" applyFill="1" applyAlignment="1">
      <alignment horizontal="center" vertical="center"/>
    </xf>
    <xf numFmtId="0" fontId="7" fillId="0" borderId="0" xfId="3" applyFont="1"/>
    <xf numFmtId="0" fontId="25" fillId="2" borderId="0" xfId="3" applyFont="1" applyFill="1" applyAlignment="1">
      <alignment horizontal="center" vertical="center"/>
    </xf>
    <xf numFmtId="0" fontId="8" fillId="0" borderId="0" xfId="3" applyFont="1" applyAlignment="1">
      <alignment horizontal="left"/>
    </xf>
    <xf numFmtId="0" fontId="1" fillId="0" borderId="0" xfId="3"/>
    <xf numFmtId="0" fontId="6" fillId="13" borderId="40" xfId="3" applyFont="1" applyFill="1" applyBorder="1" applyAlignment="1">
      <alignment horizontal="center" vertical="center"/>
    </xf>
    <xf numFmtId="0" fontId="7" fillId="0" borderId="32" xfId="3" applyFont="1" applyBorder="1"/>
    <xf numFmtId="0" fontId="6" fillId="13" borderId="37" xfId="3" applyFont="1" applyFill="1" applyBorder="1" applyAlignment="1">
      <alignment horizontal="center" vertical="center"/>
    </xf>
    <xf numFmtId="0" fontId="7" fillId="0" borderId="31" xfId="3" applyFont="1" applyBorder="1"/>
    <xf numFmtId="0" fontId="23" fillId="15" borderId="25" xfId="3" applyFont="1" applyFill="1" applyBorder="1" applyAlignment="1">
      <alignment horizontal="center" vertical="center" wrapText="1"/>
    </xf>
    <xf numFmtId="0" fontId="7" fillId="0" borderId="20" xfId="3" applyFont="1" applyBorder="1"/>
    <xf numFmtId="0" fontId="23" fillId="15" borderId="29" xfId="3" applyFont="1" applyFill="1" applyBorder="1" applyAlignment="1">
      <alignment horizontal="center" vertical="center" wrapText="1"/>
    </xf>
    <xf numFmtId="0" fontId="7" fillId="0" borderId="22" xfId="3" applyFont="1" applyBorder="1"/>
    <xf numFmtId="166" fontId="23" fillId="15" borderId="25" xfId="3" applyNumberFormat="1" applyFont="1" applyFill="1" applyBorder="1" applyAlignment="1">
      <alignment horizontal="center" vertical="center" wrapText="1"/>
    </xf>
    <xf numFmtId="0" fontId="6" fillId="13" borderId="59" xfId="3" applyFont="1" applyFill="1" applyBorder="1" applyAlignment="1">
      <alignment horizontal="center" vertical="center"/>
    </xf>
    <xf numFmtId="0" fontId="6" fillId="13" borderId="60" xfId="3" applyFont="1" applyFill="1" applyBorder="1" applyAlignment="1">
      <alignment horizontal="center" vertical="center"/>
    </xf>
    <xf numFmtId="0" fontId="6" fillId="13" borderId="37" xfId="3" applyFont="1" applyFill="1" applyBorder="1" applyAlignment="1">
      <alignment horizontal="center" vertical="center" wrapText="1"/>
    </xf>
    <xf numFmtId="0" fontId="6" fillId="13" borderId="36" xfId="3" applyFont="1" applyFill="1" applyBorder="1" applyAlignment="1">
      <alignment horizontal="center" vertical="center" wrapText="1"/>
    </xf>
    <xf numFmtId="0" fontId="7" fillId="0" borderId="30" xfId="3" applyFont="1" applyBorder="1"/>
    <xf numFmtId="0" fontId="15" fillId="14" borderId="35" xfId="3" applyFont="1" applyFill="1" applyBorder="1" applyAlignment="1">
      <alignment horizontal="center" vertical="center"/>
    </xf>
    <xf numFmtId="0" fontId="7" fillId="0" borderId="34" xfId="3" applyFont="1" applyBorder="1"/>
    <xf numFmtId="0" fontId="7" fillId="0" borderId="33" xfId="3" applyFont="1" applyBorder="1"/>
    <xf numFmtId="0" fontId="6" fillId="13" borderId="39" xfId="3" applyFont="1" applyFill="1" applyBorder="1" applyAlignment="1">
      <alignment horizontal="center" vertical="center"/>
    </xf>
    <xf numFmtId="0" fontId="7" fillId="0" borderId="38" xfId="3" applyFont="1" applyBorder="1"/>
  </cellXfs>
  <cellStyles count="5">
    <cellStyle name="Millares" xfId="4" builtinId="3"/>
    <cellStyle name="Moneda 2" xfId="2" xr:uid="{F5C6DD6B-A5B6-4D2A-9D90-8A5CFEB6018B}"/>
    <cellStyle name="Normal" xfId="0" builtinId="0"/>
    <cellStyle name="Normal 2" xfId="3" xr:uid="{5FE2912D-4CF4-4B11-A455-A8A3C84EC807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.00_);\(#,##0.0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'1800_Cotizador (Propuesta)'!$C$28:$C$29</c:f>
              <c:strCache>
                <c:ptCount val="2"/>
                <c:pt idx="0">
                  <c:v>P. Final</c:v>
                </c:pt>
                <c:pt idx="1">
                  <c:v>V. Futuro</c:v>
                </c:pt>
              </c:strCache>
            </c:strRef>
          </c:cat>
          <c:val>
            <c:numRef>
              <c:f>'1800_Cotizador (Propuesta)'!$D$28:$D$29</c:f>
              <c:numCache>
                <c:formatCode>"$"#,##0.00</c:formatCode>
                <c:ptCount val="2"/>
                <c:pt idx="0">
                  <c:v>3803077.4596098503</c:v>
                </c:pt>
                <c:pt idx="1">
                  <c:v>5142218.7493924852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D8E-40F4-A6FD-9195ECC96A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1044256"/>
        <c:axId val="6510417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bg1">
                      <a:lumMod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numFmt formatCode="#,##0.0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1">
                              <a:lumMod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'1800_Cotizador (Propuesta)'!$C$28:$C$29</c15:sqref>
                        </c15:formulaRef>
                      </c:ext>
                    </c:extLst>
                    <c:strCache>
                      <c:ptCount val="2"/>
                      <c:pt idx="0">
                        <c:v>P. Final</c:v>
                      </c:pt>
                      <c:pt idx="1">
                        <c:v>V. Futuro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'1800_Cotizador (Propuesta)'!$E$28:$E$29</c15:sqref>
                        </c15:formulaRef>
                      </c:ext>
                    </c:extLst>
                    <c:numCache>
                      <c:formatCode>"$"#,##0.00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D8E-40F4-A6FD-9195ECC96AC3}"/>
                  </c:ext>
                </c:extLst>
              </c15:ser>
            </c15:filteredBarSeries>
          </c:ext>
        </c:extLst>
      </c:barChart>
      <c:catAx>
        <c:axId val="6510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1041760"/>
        <c:crosses val="autoZero"/>
        <c:auto val="1"/>
        <c:lblAlgn val="ctr"/>
        <c:lblOffset val="100"/>
        <c:noMultiLvlLbl val="0"/>
      </c:catAx>
      <c:valAx>
        <c:axId val="6510417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104425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</xdr:row>
      <xdr:rowOff>447675</xdr:rowOff>
    </xdr:from>
    <xdr:to>
      <xdr:col>2</xdr:col>
      <xdr:colOff>630629</xdr:colOff>
      <xdr:row>2</xdr:row>
      <xdr:rowOff>428625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076A043-B4FC-45C5-B6ED-22EE17C79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38175"/>
          <a:ext cx="602054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123825</xdr:colOff>
      <xdr:row>2</xdr:row>
      <xdr:rowOff>0</xdr:rowOff>
    </xdr:from>
    <xdr:to>
      <xdr:col>9</xdr:col>
      <xdr:colOff>771525</xdr:colOff>
      <xdr:row>4</xdr:row>
      <xdr:rowOff>35335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3E87F36-6377-4157-A503-7E27B1CEC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1400" y="647700"/>
          <a:ext cx="647700" cy="616360"/>
        </a:xfrm>
        <a:prstGeom prst="rect">
          <a:avLst/>
        </a:prstGeom>
      </xdr:spPr>
    </xdr:pic>
    <xdr:clientData/>
  </xdr:twoCellAnchor>
  <xdr:twoCellAnchor>
    <xdr:from>
      <xdr:col>5</xdr:col>
      <xdr:colOff>800100</xdr:colOff>
      <xdr:row>20</xdr:row>
      <xdr:rowOff>1</xdr:rowOff>
    </xdr:from>
    <xdr:to>
      <xdr:col>9</xdr:col>
      <xdr:colOff>781049</xdr:colOff>
      <xdr:row>29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76065C-DA73-4B88-B5DC-3149939B27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22</xdr:row>
      <xdr:rowOff>190500</xdr:rowOff>
    </xdr:from>
    <xdr:to>
      <xdr:col>8</xdr:col>
      <xdr:colOff>752567</xdr:colOff>
      <xdr:row>26</xdr:row>
      <xdr:rowOff>3014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BEC67B3-8A0B-4843-AC4C-A9E3D09F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72225" y="4953000"/>
          <a:ext cx="1066892" cy="646232"/>
        </a:xfrm>
        <a:prstGeom prst="rect">
          <a:avLst/>
        </a:prstGeom>
      </xdr:spPr>
    </xdr:pic>
    <xdr:clientData/>
  </xdr:twoCellAnchor>
  <xdr:oneCellAnchor>
    <xdr:from>
      <xdr:col>3</xdr:col>
      <xdr:colOff>328093</xdr:colOff>
      <xdr:row>40</xdr:row>
      <xdr:rowOff>84523</xdr:rowOff>
    </xdr:from>
    <xdr:ext cx="1685925" cy="819150"/>
    <xdr:pic>
      <xdr:nvPicPr>
        <xdr:cNvPr id="4" name="image3.png">
          <a:extLst>
            <a:ext uri="{FF2B5EF4-FFF2-40B4-BE49-F238E27FC236}">
              <a16:creationId xmlns:a16="http://schemas.microsoft.com/office/drawing/2014/main" id="{FBB26DD5-5603-436B-B11C-95EEB10A78C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782181" y="8208788"/>
          <a:ext cx="1685925" cy="819150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78442</xdr:colOff>
          <xdr:row>33</xdr:row>
          <xdr:rowOff>7201</xdr:rowOff>
        </xdr:from>
        <xdr:to>
          <xdr:col>9</xdr:col>
          <xdr:colOff>775607</xdr:colOff>
          <xdr:row>48</xdr:row>
          <xdr:rowOff>22409</xdr:rowOff>
        </xdr:to>
        <xdr:pic>
          <xdr:nvPicPr>
            <xdr:cNvPr id="13" name="Imagen 12">
              <a:extLst>
                <a:ext uri="{FF2B5EF4-FFF2-40B4-BE49-F238E27FC236}">
                  <a16:creationId xmlns:a16="http://schemas.microsoft.com/office/drawing/2014/main" id="{028DD29B-0E43-4E65-8DD5-F662B31D34A7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s" spid="_x0000_s1056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087471" y="6753142"/>
              <a:ext cx="3252107" cy="3007179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180975</xdr:colOff>
      <xdr:row>0</xdr:row>
      <xdr:rowOff>171450</xdr:rowOff>
    </xdr:from>
    <xdr:ext cx="1428750" cy="1133475"/>
    <xdr:pic>
      <xdr:nvPicPr>
        <xdr:cNvPr id="2" name="image8.jpg" title="Imagen">
          <a:extLst>
            <a:ext uri="{FF2B5EF4-FFF2-40B4-BE49-F238E27FC236}">
              <a16:creationId xmlns:a16="http://schemas.microsoft.com/office/drawing/2014/main" id="{302FFD25-2B3E-44D5-9C18-97E592F062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8225" y="171450"/>
          <a:ext cx="1428750" cy="11334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56030</xdr:colOff>
      <xdr:row>3</xdr:row>
      <xdr:rowOff>661147</xdr:rowOff>
    </xdr:from>
    <xdr:to>
      <xdr:col>2</xdr:col>
      <xdr:colOff>3188030</xdr:colOff>
      <xdr:row>3</xdr:row>
      <xdr:rowOff>2417179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115A8D-46BF-44E2-8180-1A9B1A4D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912" y="1266265"/>
          <a:ext cx="3132000" cy="1756032"/>
        </a:xfrm>
        <a:prstGeom prst="rect">
          <a:avLst/>
        </a:prstGeom>
      </xdr:spPr>
    </xdr:pic>
    <xdr:clientData/>
  </xdr:twoCellAnchor>
  <xdr:twoCellAnchor editAs="oneCell">
    <xdr:from>
      <xdr:col>2</xdr:col>
      <xdr:colOff>54431</xdr:colOff>
      <xdr:row>4</xdr:row>
      <xdr:rowOff>367392</xdr:rowOff>
    </xdr:from>
    <xdr:to>
      <xdr:col>2</xdr:col>
      <xdr:colOff>3186431</xdr:colOff>
      <xdr:row>4</xdr:row>
      <xdr:rowOff>2663938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35F3E4E-AC47-4DBE-9E71-23C7E0F94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95" r="12240"/>
        <a:stretch/>
      </xdr:blipFill>
      <xdr:spPr>
        <a:xfrm>
          <a:off x="1741717" y="3986892"/>
          <a:ext cx="3132000" cy="2296546"/>
        </a:xfrm>
        <a:prstGeom prst="rect">
          <a:avLst/>
        </a:prstGeom>
      </xdr:spPr>
    </xdr:pic>
    <xdr:clientData/>
  </xdr:twoCellAnchor>
  <xdr:twoCellAnchor editAs="oneCell">
    <xdr:from>
      <xdr:col>2</xdr:col>
      <xdr:colOff>557890</xdr:colOff>
      <xdr:row>5</xdr:row>
      <xdr:rowOff>190499</xdr:rowOff>
    </xdr:from>
    <xdr:to>
      <xdr:col>2</xdr:col>
      <xdr:colOff>2952747</xdr:colOff>
      <xdr:row>5</xdr:row>
      <xdr:rowOff>2928284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3A3BFA0-262F-44CF-BD8B-CCFC45ACB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6" r="30225"/>
        <a:stretch/>
      </xdr:blipFill>
      <xdr:spPr>
        <a:xfrm>
          <a:off x="2245176" y="6817178"/>
          <a:ext cx="2394857" cy="2737785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449036</xdr:colOff>
      <xdr:row>6</xdr:row>
      <xdr:rowOff>122465</xdr:rowOff>
    </xdr:from>
    <xdr:to>
      <xdr:col>2</xdr:col>
      <xdr:colOff>2824339</xdr:colOff>
      <xdr:row>6</xdr:row>
      <xdr:rowOff>2884714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6EC95D8-9D4D-4000-986F-9D0B19BF5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2" r="30640"/>
        <a:stretch/>
      </xdr:blipFill>
      <xdr:spPr>
        <a:xfrm>
          <a:off x="2136322" y="9756322"/>
          <a:ext cx="2375303" cy="2762249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108856</xdr:colOff>
      <xdr:row>7</xdr:row>
      <xdr:rowOff>40821</xdr:rowOff>
    </xdr:from>
    <xdr:to>
      <xdr:col>2</xdr:col>
      <xdr:colOff>3159789</xdr:colOff>
      <xdr:row>7</xdr:row>
      <xdr:rowOff>2939142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F395211-8E22-4401-82C4-644D97393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43" r="23580"/>
        <a:stretch/>
      </xdr:blipFill>
      <xdr:spPr>
        <a:xfrm>
          <a:off x="1796142" y="12681857"/>
          <a:ext cx="3050933" cy="2898321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231320</xdr:colOff>
      <xdr:row>8</xdr:row>
      <xdr:rowOff>81643</xdr:rowOff>
    </xdr:from>
    <xdr:to>
      <xdr:col>2</xdr:col>
      <xdr:colOff>3075213</xdr:colOff>
      <xdr:row>8</xdr:row>
      <xdr:rowOff>2944572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14BD4D6-7F18-4F49-B10C-1FE7E405F2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59" r="26487"/>
        <a:stretch/>
      </xdr:blipFill>
      <xdr:spPr>
        <a:xfrm>
          <a:off x="1918606" y="15729857"/>
          <a:ext cx="2843893" cy="2862929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108856</xdr:colOff>
      <xdr:row>10</xdr:row>
      <xdr:rowOff>81643</xdr:rowOff>
    </xdr:from>
    <xdr:to>
      <xdr:col>2</xdr:col>
      <xdr:colOff>3170463</xdr:colOff>
      <xdr:row>10</xdr:row>
      <xdr:rowOff>2891177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0A54543-0C4D-41A9-9ACB-057AB96F4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5" r="19842"/>
        <a:stretch/>
      </xdr:blipFill>
      <xdr:spPr>
        <a:xfrm>
          <a:off x="1796142" y="21744214"/>
          <a:ext cx="3061607" cy="2809534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122463</xdr:colOff>
      <xdr:row>11</xdr:row>
      <xdr:rowOff>108857</xdr:rowOff>
    </xdr:from>
    <xdr:to>
      <xdr:col>2</xdr:col>
      <xdr:colOff>3143249</xdr:colOff>
      <xdr:row>11</xdr:row>
      <xdr:rowOff>2899917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E245D51-4C00-4908-9E55-FE7AEC1EBD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6" r="20256"/>
        <a:stretch/>
      </xdr:blipFill>
      <xdr:spPr>
        <a:xfrm>
          <a:off x="1809749" y="24778607"/>
          <a:ext cx="3020786" cy="279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122463</xdr:colOff>
      <xdr:row>12</xdr:row>
      <xdr:rowOff>530673</xdr:rowOff>
    </xdr:from>
    <xdr:to>
      <xdr:col>2</xdr:col>
      <xdr:colOff>3163714</xdr:colOff>
      <xdr:row>12</xdr:row>
      <xdr:rowOff>2571744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6781951-6B55-40A6-9C98-C4B04FE19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91" r="8628"/>
        <a:stretch/>
      </xdr:blipFill>
      <xdr:spPr>
        <a:xfrm>
          <a:off x="1809749" y="28207602"/>
          <a:ext cx="3041251" cy="2041071"/>
        </a:xfrm>
        <a:prstGeom prst="rect">
          <a:avLst/>
        </a:prstGeom>
      </xdr:spPr>
    </xdr:pic>
    <xdr:clientData/>
  </xdr:twoCellAnchor>
  <xdr:twoCellAnchor editAs="oneCell">
    <xdr:from>
      <xdr:col>2</xdr:col>
      <xdr:colOff>81640</xdr:colOff>
      <xdr:row>14</xdr:row>
      <xdr:rowOff>176892</xdr:rowOff>
    </xdr:from>
    <xdr:to>
      <xdr:col>2</xdr:col>
      <xdr:colOff>3200937</xdr:colOff>
      <xdr:row>14</xdr:row>
      <xdr:rowOff>2911927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E5A0F480-A438-4842-A618-F3222C7E3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0" r="14690"/>
        <a:stretch/>
      </xdr:blipFill>
      <xdr:spPr>
        <a:xfrm>
          <a:off x="1768926" y="33868178"/>
          <a:ext cx="3119297" cy="273503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108856</xdr:colOff>
      <xdr:row>15</xdr:row>
      <xdr:rowOff>54429</xdr:rowOff>
    </xdr:from>
    <xdr:to>
      <xdr:col>3</xdr:col>
      <xdr:colOff>0</xdr:colOff>
      <xdr:row>15</xdr:row>
      <xdr:rowOff>2958639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7E735B5-3069-448E-B82E-1B7E4C380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1" r="26072"/>
        <a:stretch/>
      </xdr:blipFill>
      <xdr:spPr>
        <a:xfrm>
          <a:off x="1796142" y="36752893"/>
          <a:ext cx="3143251" cy="2904210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122463</xdr:colOff>
      <xdr:row>16</xdr:row>
      <xdr:rowOff>68034</xdr:rowOff>
    </xdr:from>
    <xdr:to>
      <xdr:col>2</xdr:col>
      <xdr:colOff>3184070</xdr:colOff>
      <xdr:row>16</xdr:row>
      <xdr:rowOff>2956155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7F2543E6-EA63-4D31-9829-E452BC468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1" r="26487"/>
        <a:stretch/>
      </xdr:blipFill>
      <xdr:spPr>
        <a:xfrm>
          <a:off x="1809749" y="39773677"/>
          <a:ext cx="3061607" cy="2888121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9</xdr:row>
      <xdr:rowOff>340174</xdr:rowOff>
    </xdr:from>
    <xdr:to>
      <xdr:col>2</xdr:col>
      <xdr:colOff>3188646</xdr:colOff>
      <xdr:row>9</xdr:row>
      <xdr:rowOff>2694211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51ADFFCF-F35E-4868-AF0C-E0C94C1DC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53" r="13727"/>
        <a:stretch/>
      </xdr:blipFill>
      <xdr:spPr>
        <a:xfrm>
          <a:off x="1741714" y="18995567"/>
          <a:ext cx="3134218" cy="2354037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</xdr:colOff>
      <xdr:row>13</xdr:row>
      <xdr:rowOff>149676</xdr:rowOff>
    </xdr:from>
    <xdr:to>
      <xdr:col>2</xdr:col>
      <xdr:colOff>3184071</xdr:colOff>
      <xdr:row>13</xdr:row>
      <xdr:rowOff>2867537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90285C85-D6B1-4B93-96D7-2685D10A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r="22063"/>
        <a:stretch/>
      </xdr:blipFill>
      <xdr:spPr>
        <a:xfrm>
          <a:off x="1755321" y="30833783"/>
          <a:ext cx="3116036" cy="2717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5B5BA-76B5-49A0-8446-5CCAC1B62A78}">
  <sheetPr>
    <tabColor theme="9" tint="-0.249977111117893"/>
    <outlinePr summaryBelow="0" summaryRight="0"/>
    <pageSetUpPr fitToPage="1"/>
  </sheetPr>
  <dimension ref="A2:U1008"/>
  <sheetViews>
    <sheetView showGridLines="0" showRowColHeaders="0" tabSelected="1" zoomScale="85" zoomScaleNormal="85" workbookViewId="0">
      <selection activeCell="C9" sqref="C9:F9"/>
    </sheetView>
  </sheetViews>
  <sheetFormatPr baseColWidth="10" defaultColWidth="11.25" defaultRowHeight="15" customHeight="1" x14ac:dyDescent="0.2"/>
  <cols>
    <col min="1" max="1" width="15.375" style="136" customWidth="1"/>
    <col min="2" max="2" width="5.625" style="136" customWidth="1"/>
    <col min="3" max="10" width="11.125" style="136" customWidth="1"/>
    <col min="11" max="11" width="5.625" style="136" customWidth="1"/>
    <col min="12" max="12" width="3.875" style="136" customWidth="1"/>
    <col min="13" max="13" width="22.75" style="136" customWidth="1"/>
    <col min="14" max="16384" width="11.25" style="136"/>
  </cols>
  <sheetData>
    <row r="2" spans="1:21" ht="36" customHeight="1" x14ac:dyDescent="0.2">
      <c r="B2" s="137"/>
      <c r="C2" s="138"/>
      <c r="D2" s="138"/>
      <c r="E2" s="138"/>
      <c r="F2" s="138"/>
      <c r="G2" s="138"/>
      <c r="H2" s="138"/>
      <c r="I2" s="138"/>
      <c r="J2" s="138"/>
      <c r="K2" s="139"/>
    </row>
    <row r="3" spans="1:21" ht="36" customHeight="1" x14ac:dyDescent="0.2">
      <c r="B3" s="140"/>
      <c r="C3" s="141"/>
      <c r="D3" s="237" t="s">
        <v>100</v>
      </c>
      <c r="E3" s="237"/>
      <c r="F3" s="237"/>
      <c r="G3" s="237"/>
      <c r="H3" s="237"/>
      <c r="I3" s="237"/>
      <c r="J3" s="141"/>
      <c r="K3" s="142"/>
    </row>
    <row r="4" spans="1:21" ht="9.9499999999999993" customHeight="1" x14ac:dyDescent="0.2">
      <c r="B4" s="140"/>
      <c r="C4" s="141"/>
      <c r="D4" s="141"/>
      <c r="E4" s="141"/>
      <c r="F4" s="141"/>
      <c r="G4" s="141"/>
      <c r="H4" s="141"/>
      <c r="I4" s="143"/>
      <c r="J4" s="143"/>
      <c r="K4" s="142"/>
    </row>
    <row r="5" spans="1:21" s="144" customFormat="1" ht="12" customHeight="1" x14ac:dyDescent="0.25">
      <c r="B5" s="145"/>
      <c r="C5" s="146" t="s">
        <v>132</v>
      </c>
      <c r="D5" s="147"/>
      <c r="E5" s="148" t="s">
        <v>106</v>
      </c>
      <c r="F5" s="149"/>
      <c r="G5" s="148"/>
      <c r="H5" s="146" t="s">
        <v>107</v>
      </c>
      <c r="I5" s="148"/>
      <c r="J5" s="147"/>
      <c r="K5" s="150"/>
    </row>
    <row r="6" spans="1:21" ht="18" customHeight="1" x14ac:dyDescent="0.2">
      <c r="B6" s="140"/>
      <c r="C6" s="244">
        <f ca="1">+TODAY()</f>
        <v>45747</v>
      </c>
      <c r="D6" s="245"/>
      <c r="E6" s="246"/>
      <c r="F6" s="247"/>
      <c r="G6" s="245"/>
      <c r="H6" s="246"/>
      <c r="I6" s="247"/>
      <c r="J6" s="245"/>
      <c r="K6" s="142"/>
    </row>
    <row r="7" spans="1:21" ht="9.9499999999999993" customHeight="1" x14ac:dyDescent="0.2">
      <c r="B7" s="140"/>
      <c r="C7" s="152"/>
      <c r="D7" s="151"/>
      <c r="E7" s="153"/>
      <c r="F7" s="151"/>
      <c r="G7" s="152"/>
      <c r="H7" s="154"/>
      <c r="I7" s="141"/>
      <c r="J7" s="154"/>
      <c r="K7" s="142"/>
    </row>
    <row r="8" spans="1:21" s="144" customFormat="1" ht="12" customHeight="1" x14ac:dyDescent="0.25">
      <c r="B8" s="145"/>
      <c r="C8" s="146" t="s">
        <v>0</v>
      </c>
      <c r="D8" s="149"/>
      <c r="E8" s="149"/>
      <c r="F8" s="155"/>
      <c r="G8" s="146" t="s">
        <v>1</v>
      </c>
      <c r="H8" s="149"/>
      <c r="I8" s="149"/>
      <c r="J8" s="155"/>
      <c r="K8" s="150"/>
    </row>
    <row r="9" spans="1:21" ht="18" customHeight="1" x14ac:dyDescent="0.2">
      <c r="B9" s="140"/>
      <c r="C9" s="241" t="s">
        <v>129</v>
      </c>
      <c r="D9" s="242"/>
      <c r="E9" s="242"/>
      <c r="F9" s="243"/>
      <c r="G9" s="241" t="s">
        <v>128</v>
      </c>
      <c r="H9" s="242"/>
      <c r="I9" s="242"/>
      <c r="J9" s="243"/>
      <c r="K9" s="142"/>
    </row>
    <row r="10" spans="1:21" s="156" customFormat="1" ht="12" customHeight="1" x14ac:dyDescent="0.25">
      <c r="B10" s="157"/>
      <c r="C10" s="238" t="s">
        <v>101</v>
      </c>
      <c r="D10" s="239"/>
      <c r="E10" s="239"/>
      <c r="F10" s="240"/>
      <c r="G10" s="238" t="s">
        <v>101</v>
      </c>
      <c r="H10" s="239"/>
      <c r="I10" s="239"/>
      <c r="J10" s="240"/>
      <c r="K10" s="158"/>
    </row>
    <row r="11" spans="1:21" ht="9.9499999999999993" customHeight="1" x14ac:dyDescent="0.2">
      <c r="B11" s="140"/>
      <c r="C11" s="152"/>
      <c r="D11" s="154"/>
      <c r="E11" s="141"/>
      <c r="F11" s="154"/>
      <c r="G11" s="152"/>
      <c r="H11" s="154"/>
      <c r="I11" s="141"/>
      <c r="J11" s="154"/>
      <c r="K11" s="142"/>
    </row>
    <row r="12" spans="1:21" s="159" customFormat="1" ht="12" customHeight="1" x14ac:dyDescent="0.25">
      <c r="B12" s="160"/>
      <c r="C12" s="207" t="s">
        <v>108</v>
      </c>
      <c r="D12" s="208"/>
      <c r="E12" s="208"/>
      <c r="F12" s="208"/>
      <c r="G12" s="208"/>
      <c r="H12" s="208"/>
      <c r="I12" s="208"/>
      <c r="J12" s="209"/>
      <c r="K12" s="161"/>
    </row>
    <row r="13" spans="1:21" ht="18" customHeight="1" x14ac:dyDescent="0.2">
      <c r="A13" s="162"/>
      <c r="B13" s="163"/>
      <c r="C13" s="224" t="s">
        <v>109</v>
      </c>
      <c r="D13" s="225"/>
      <c r="E13" s="235">
        <v>703</v>
      </c>
      <c r="F13" s="236"/>
      <c r="G13" s="234" t="s">
        <v>4</v>
      </c>
      <c r="H13" s="234"/>
      <c r="I13" s="228">
        <f>IFERROR(VLOOKUP($E$13,'Catalogo 1800'!$B$14:$J$66,7,0),"")</f>
        <v>58.27</v>
      </c>
      <c r="J13" s="229"/>
      <c r="K13" s="164"/>
      <c r="L13" s="162"/>
      <c r="M13" s="162"/>
      <c r="N13" s="162"/>
      <c r="O13" s="162"/>
      <c r="P13" s="162"/>
      <c r="Q13" s="162"/>
      <c r="R13" s="162"/>
      <c r="S13" s="162"/>
      <c r="T13" s="162"/>
      <c r="U13" s="162"/>
    </row>
    <row r="14" spans="1:21" ht="18" customHeight="1" x14ac:dyDescent="0.2">
      <c r="B14" s="140"/>
      <c r="C14" s="224" t="s">
        <v>7</v>
      </c>
      <c r="D14" s="225"/>
      <c r="E14" s="226" t="str">
        <f>IFERROR(VLOOKUP($E$13,'Catalogo 1800'!$B$14:$J$66,4,0),"")</f>
        <v>T1</v>
      </c>
      <c r="F14" s="227"/>
      <c r="G14" s="234" t="s">
        <v>112</v>
      </c>
      <c r="H14" s="234"/>
      <c r="I14" s="228">
        <f>IFERROR(VLOOKUP($E$13,'Catalogo 1800'!$B$14:$J$66,8,0),"")</f>
        <v>5.63</v>
      </c>
      <c r="J14" s="229"/>
      <c r="K14" s="165"/>
    </row>
    <row r="15" spans="1:21" ht="18" customHeight="1" x14ac:dyDescent="0.2">
      <c r="B15" s="140"/>
      <c r="C15" s="224" t="s">
        <v>3</v>
      </c>
      <c r="D15" s="225"/>
      <c r="E15" s="226">
        <f>IFERROR(VLOOKUP($E$13,'Catalogo 1800'!$B$14:$J$66,2,0),"")</f>
        <v>7</v>
      </c>
      <c r="F15" s="227"/>
      <c r="G15" s="234" t="s">
        <v>113</v>
      </c>
      <c r="H15" s="234"/>
      <c r="I15" s="228">
        <f>IFERROR(VLOOKUP($E$13,'Catalogo 1800'!$B$14:$J$66,9,0),"")</f>
        <v>0</v>
      </c>
      <c r="J15" s="229"/>
      <c r="K15" s="165"/>
    </row>
    <row r="16" spans="1:21" ht="18" customHeight="1" x14ac:dyDescent="0.2">
      <c r="B16" s="140"/>
      <c r="C16" s="224" t="s">
        <v>15</v>
      </c>
      <c r="D16" s="225"/>
      <c r="E16" s="264" t="str">
        <f>IFERROR(VLOOKUP($E$13,'Catalogo 1800'!$B$14:$J$66,3,0),"")</f>
        <v>B2</v>
      </c>
      <c r="F16" s="265"/>
      <c r="G16" s="234" t="s">
        <v>114</v>
      </c>
      <c r="H16" s="234"/>
      <c r="I16" s="230">
        <f>+SUM(I13:J15)</f>
        <v>63.900000000000006</v>
      </c>
      <c r="J16" s="231"/>
      <c r="K16" s="165"/>
    </row>
    <row r="17" spans="2:11" ht="18" customHeight="1" x14ac:dyDescent="0.2">
      <c r="B17" s="140"/>
      <c r="C17" s="224" t="s">
        <v>110</v>
      </c>
      <c r="D17" s="225"/>
      <c r="E17" s="235" t="s">
        <v>102</v>
      </c>
      <c r="F17" s="236"/>
      <c r="G17" s="234" t="s">
        <v>115</v>
      </c>
      <c r="H17" s="234"/>
      <c r="I17" s="232" t="str">
        <f>+IF(E17="1 en Batería", "N-A", "Eleva Autos")</f>
        <v>Eleva Autos</v>
      </c>
      <c r="J17" s="233"/>
      <c r="K17" s="165"/>
    </row>
    <row r="18" spans="2:11" ht="18" customHeight="1" x14ac:dyDescent="0.2">
      <c r="B18" s="140"/>
      <c r="C18" s="224" t="s">
        <v>111</v>
      </c>
      <c r="D18" s="225"/>
      <c r="E18" s="226" t="str">
        <f>IFERROR(VLOOKUP($E$13,'Catalogo 1800'!$B$14:$J$66,6,0),"")</f>
        <v>1 Recamara +1 Estac.</v>
      </c>
      <c r="F18" s="226"/>
      <c r="G18" s="226"/>
      <c r="H18" s="226"/>
      <c r="I18" s="226"/>
      <c r="J18" s="227"/>
      <c r="K18" s="165"/>
    </row>
    <row r="19" spans="2:11" ht="9.9499999999999993" customHeight="1" x14ac:dyDescent="0.2">
      <c r="B19" s="140"/>
      <c r="C19" s="152"/>
      <c r="D19" s="154"/>
      <c r="E19" s="141"/>
      <c r="F19" s="154"/>
      <c r="G19" s="152"/>
      <c r="H19" s="154"/>
      <c r="I19" s="141"/>
      <c r="J19" s="154"/>
      <c r="K19" s="142"/>
    </row>
    <row r="20" spans="2:11" s="159" customFormat="1" ht="12" customHeight="1" x14ac:dyDescent="0.25">
      <c r="B20" s="160"/>
      <c r="C20" s="207" t="s">
        <v>125</v>
      </c>
      <c r="D20" s="208"/>
      <c r="E20" s="208"/>
      <c r="F20" s="208"/>
      <c r="G20" s="208"/>
      <c r="H20" s="208"/>
      <c r="I20" s="208"/>
      <c r="J20" s="209"/>
      <c r="K20" s="161"/>
    </row>
    <row r="21" spans="2:11" ht="18" customHeight="1" x14ac:dyDescent="0.2">
      <c r="B21" s="140"/>
      <c r="C21" s="212" t="s">
        <v>116</v>
      </c>
      <c r="D21" s="212"/>
      <c r="E21" s="210">
        <v>4</v>
      </c>
      <c r="F21" s="210"/>
      <c r="G21" s="252"/>
      <c r="H21" s="252"/>
      <c r="I21" s="252"/>
      <c r="J21" s="253"/>
      <c r="K21" s="165"/>
    </row>
    <row r="22" spans="2:11" ht="18" customHeight="1" x14ac:dyDescent="0.2">
      <c r="B22" s="140"/>
      <c r="C22" s="214" t="s">
        <v>117</v>
      </c>
      <c r="D22" s="214"/>
      <c r="E22" s="210" t="s">
        <v>79</v>
      </c>
      <c r="F22" s="210"/>
      <c r="G22" s="254"/>
      <c r="H22" s="254"/>
      <c r="I22" s="254"/>
      <c r="J22" s="255"/>
      <c r="K22" s="165"/>
    </row>
    <row r="23" spans="2:11" ht="18" customHeight="1" x14ac:dyDescent="0.2">
      <c r="B23" s="140"/>
      <c r="C23" s="213" t="s">
        <v>118</v>
      </c>
      <c r="D23" s="213"/>
      <c r="E23" s="211">
        <f>+VLOOKUP(E22,'Catalogo 1800'!$R$4:$W$9,6,0)</f>
        <v>0.08</v>
      </c>
      <c r="F23" s="211"/>
      <c r="G23" s="254"/>
      <c r="H23" s="254"/>
      <c r="I23" s="254"/>
      <c r="J23" s="255"/>
      <c r="K23" s="165"/>
    </row>
    <row r="24" spans="2:11" s="159" customFormat="1" ht="12" customHeight="1" x14ac:dyDescent="0.25">
      <c r="B24" s="160"/>
      <c r="C24" s="262" t="s">
        <v>126</v>
      </c>
      <c r="D24" s="263"/>
      <c r="E24" s="263"/>
      <c r="F24" s="263"/>
      <c r="G24" s="254"/>
      <c r="H24" s="254"/>
      <c r="I24" s="254"/>
      <c r="J24" s="255"/>
      <c r="K24" s="161"/>
    </row>
    <row r="25" spans="2:11" ht="18" customHeight="1" x14ac:dyDescent="0.2">
      <c r="B25" s="140"/>
      <c r="C25" s="166" t="s">
        <v>105</v>
      </c>
      <c r="D25" s="256">
        <f>+VLOOKUP(E13,'Catalogo 1800'!$B$13:$AF$66,('1800_Cotizador (Propuesta)'!E21+24),0)</f>
        <v>3970736.3691411419</v>
      </c>
      <c r="E25" s="257"/>
      <c r="F25" s="167">
        <f>ROUNDUP(D25/($I$13+$I$14*0.5+$I$15*0.3),0)</f>
        <v>65004</v>
      </c>
      <c r="G25" s="254"/>
      <c r="H25" s="254"/>
      <c r="I25" s="254"/>
      <c r="J25" s="255"/>
      <c r="K25" s="165"/>
    </row>
    <row r="26" spans="2:11" ht="18" customHeight="1" x14ac:dyDescent="0.2">
      <c r="B26" s="140"/>
      <c r="C26" s="166" t="s">
        <v>119</v>
      </c>
      <c r="D26" s="256">
        <f>+D25*E23</f>
        <v>317658.90953129134</v>
      </c>
      <c r="E26" s="257"/>
      <c r="F26" s="167">
        <f t="shared" ref="F26:F29" si="0">ROUNDUP(D26/($I$13+$I$14*0.5+$I$15*0.3),0)</f>
        <v>5201</v>
      </c>
      <c r="G26" s="254"/>
      <c r="H26" s="254"/>
      <c r="I26" s="254"/>
      <c r="J26" s="255"/>
      <c r="K26" s="165"/>
    </row>
    <row r="27" spans="2:11" ht="18" customHeight="1" x14ac:dyDescent="0.2">
      <c r="B27" s="140"/>
      <c r="C27" s="166" t="s">
        <v>115</v>
      </c>
      <c r="D27" s="256">
        <f>+IF(I17="Eleva Autos",'Catalogo 1800'!Y9,0)</f>
        <v>150000</v>
      </c>
      <c r="E27" s="257"/>
      <c r="F27" s="167">
        <f>ROUNDUP(D27/($I$13+$I$14*0.5+$I$15*0.3),0)</f>
        <v>2456</v>
      </c>
      <c r="G27" s="254"/>
      <c r="H27" s="254"/>
      <c r="I27" s="254"/>
      <c r="J27" s="255"/>
      <c r="K27" s="165"/>
    </row>
    <row r="28" spans="2:11" ht="18" customHeight="1" x14ac:dyDescent="0.2">
      <c r="B28" s="140"/>
      <c r="C28" s="166" t="s">
        <v>120</v>
      </c>
      <c r="D28" s="256">
        <f>+D25-D26+D27</f>
        <v>3803077.4596098503</v>
      </c>
      <c r="E28" s="257"/>
      <c r="F28" s="167">
        <f t="shared" si="0"/>
        <v>62259</v>
      </c>
      <c r="G28" s="254"/>
      <c r="H28" s="254"/>
      <c r="I28" s="254"/>
      <c r="J28" s="255"/>
      <c r="K28" s="165"/>
    </row>
    <row r="29" spans="2:11" ht="18" customHeight="1" x14ac:dyDescent="0.2">
      <c r="B29" s="140"/>
      <c r="C29" s="168" t="s">
        <v>121</v>
      </c>
      <c r="D29" s="256">
        <f>+VLOOKUP(E13,'Catalogo 1800'!$B$13:$AF$66,31,0)</f>
        <v>5142218.7493924852</v>
      </c>
      <c r="E29" s="257"/>
      <c r="F29" s="167">
        <f t="shared" si="0"/>
        <v>84182</v>
      </c>
      <c r="G29" s="247"/>
      <c r="H29" s="247"/>
      <c r="I29" s="247"/>
      <c r="J29" s="245"/>
      <c r="K29" s="165"/>
    </row>
    <row r="30" spans="2:11" s="144" customFormat="1" ht="14.1" customHeight="1" x14ac:dyDescent="0.25">
      <c r="B30" s="145"/>
      <c r="C30" s="258">
        <f>+G30/D28</f>
        <v>0.35212043509626928</v>
      </c>
      <c r="D30" s="259"/>
      <c r="E30" s="259"/>
      <c r="F30" s="259"/>
      <c r="G30" s="248">
        <f>+D29-D28</f>
        <v>1339141.2897826349</v>
      </c>
      <c r="H30" s="248"/>
      <c r="I30" s="248"/>
      <c r="J30" s="249"/>
      <c r="K30" s="169"/>
    </row>
    <row r="31" spans="2:11" s="144" customFormat="1" ht="14.1" customHeight="1" x14ac:dyDescent="0.25">
      <c r="B31" s="145"/>
      <c r="C31" s="260"/>
      <c r="D31" s="261"/>
      <c r="E31" s="261"/>
      <c r="F31" s="261"/>
      <c r="G31" s="250"/>
      <c r="H31" s="250"/>
      <c r="I31" s="250"/>
      <c r="J31" s="251"/>
      <c r="K31" s="169"/>
    </row>
    <row r="32" spans="2:11" ht="9.9499999999999993" customHeight="1" x14ac:dyDescent="0.2">
      <c r="B32" s="140"/>
      <c r="C32" s="152"/>
      <c r="D32" s="154"/>
      <c r="E32" s="141"/>
      <c r="F32" s="154"/>
      <c r="G32" s="152"/>
      <c r="H32" s="154"/>
      <c r="I32" s="141"/>
      <c r="J32" s="154"/>
      <c r="K32" s="142"/>
    </row>
    <row r="33" spans="2:11" s="159" customFormat="1" ht="12" customHeight="1" x14ac:dyDescent="0.25">
      <c r="B33" s="160"/>
      <c r="C33" s="262" t="s">
        <v>131</v>
      </c>
      <c r="D33" s="263"/>
      <c r="E33" s="263"/>
      <c r="F33" s="263"/>
      <c r="G33" s="262" t="s">
        <v>127</v>
      </c>
      <c r="H33" s="263"/>
      <c r="I33" s="263"/>
      <c r="J33" s="263"/>
      <c r="K33" s="161"/>
    </row>
    <row r="34" spans="2:11" ht="18" customHeight="1" x14ac:dyDescent="0.2">
      <c r="B34" s="140"/>
      <c r="C34" s="272" t="s">
        <v>9</v>
      </c>
      <c r="D34" s="272"/>
      <c r="E34" s="192">
        <f>+VLOOKUP($E$22,'Catalogo 1800'!$R$6:$W$9,2,0)</f>
        <v>0.2</v>
      </c>
      <c r="F34" s="198">
        <f>+E34*D28</f>
        <v>760615.49192197016</v>
      </c>
      <c r="G34" s="215"/>
      <c r="H34" s="216"/>
      <c r="I34" s="216"/>
      <c r="J34" s="217"/>
      <c r="K34" s="165"/>
    </row>
    <row r="35" spans="2:11" ht="18" customHeight="1" x14ac:dyDescent="0.2">
      <c r="B35" s="140"/>
      <c r="C35" s="272" t="s">
        <v>10</v>
      </c>
      <c r="D35" s="272"/>
      <c r="E35" s="192">
        <f>+F35/D28</f>
        <v>0.6</v>
      </c>
      <c r="F35" s="198">
        <f>+D28-F34-F37</f>
        <v>2281846.47576591</v>
      </c>
      <c r="G35" s="218"/>
      <c r="H35" s="219"/>
      <c r="I35" s="219"/>
      <c r="J35" s="220"/>
      <c r="K35" s="165"/>
    </row>
    <row r="36" spans="2:11" ht="18" customHeight="1" x14ac:dyDescent="0.2">
      <c r="B36" s="140"/>
      <c r="C36" s="272" t="s">
        <v>11</v>
      </c>
      <c r="D36" s="272"/>
      <c r="E36" s="170">
        <f>+VLOOKUP($E$22,'Catalogo 1800'!$R$6:$W$9,4,0)</f>
        <v>20</v>
      </c>
      <c r="F36" s="198">
        <f>IFERROR(F35/E36,0)</f>
        <v>114092.3237882955</v>
      </c>
      <c r="G36" s="218"/>
      <c r="H36" s="219"/>
      <c r="I36" s="219"/>
      <c r="J36" s="220"/>
      <c r="K36" s="165"/>
    </row>
    <row r="37" spans="2:11" ht="18" customHeight="1" x14ac:dyDescent="0.2">
      <c r="B37" s="140"/>
      <c r="C37" s="272" t="s">
        <v>123</v>
      </c>
      <c r="D37" s="272"/>
      <c r="E37" s="192">
        <f t="array" ref="E37">+VLOOKUP($E$22,'Catalogo 1800'!$R$6:$W$9,5,0)</f>
        <v>0.2</v>
      </c>
      <c r="F37" s="198">
        <f>+E37*D28</f>
        <v>760615.49192197016</v>
      </c>
      <c r="G37" s="218"/>
      <c r="H37" s="219"/>
      <c r="I37" s="219"/>
      <c r="J37" s="220"/>
      <c r="K37" s="165"/>
    </row>
    <row r="38" spans="2:11" ht="12" customHeight="1" x14ac:dyDescent="0.2">
      <c r="B38" s="140"/>
      <c r="C38" s="146" t="s">
        <v>16</v>
      </c>
      <c r="D38" s="148"/>
      <c r="E38" s="148"/>
      <c r="F38" s="147"/>
      <c r="G38" s="218"/>
      <c r="H38" s="219"/>
      <c r="I38" s="219"/>
      <c r="J38" s="220"/>
      <c r="K38" s="165"/>
    </row>
    <row r="39" spans="2:11" ht="8.25" customHeight="1" x14ac:dyDescent="0.2">
      <c r="B39" s="140"/>
      <c r="C39" s="171"/>
      <c r="D39" s="172"/>
      <c r="E39" s="172"/>
      <c r="F39" s="173"/>
      <c r="G39" s="218"/>
      <c r="H39" s="219"/>
      <c r="I39" s="219"/>
      <c r="J39" s="220"/>
      <c r="K39" s="165"/>
    </row>
    <row r="40" spans="2:11" ht="18" customHeight="1" x14ac:dyDescent="0.2">
      <c r="B40" s="140"/>
      <c r="C40" s="267" t="s">
        <v>124</v>
      </c>
      <c r="D40" s="268"/>
      <c r="E40" s="194"/>
      <c r="F40" s="204">
        <f>+C42/D28</f>
        <v>5.6796108492136517E-2</v>
      </c>
      <c r="G40" s="218"/>
      <c r="H40" s="219"/>
      <c r="I40" s="219"/>
      <c r="J40" s="220"/>
      <c r="K40" s="165"/>
    </row>
    <row r="41" spans="2:11" ht="18" customHeight="1" x14ac:dyDescent="0.2">
      <c r="B41" s="140"/>
      <c r="C41" s="273" t="s">
        <v>133</v>
      </c>
      <c r="D41" s="274"/>
      <c r="E41" s="176"/>
      <c r="F41" s="205"/>
      <c r="G41" s="218"/>
      <c r="H41" s="219"/>
      <c r="I41" s="219"/>
      <c r="J41" s="220"/>
      <c r="K41" s="142"/>
    </row>
    <row r="42" spans="2:11" ht="18" customHeight="1" x14ac:dyDescent="0.2">
      <c r="B42" s="140"/>
      <c r="C42" s="275">
        <f>+'Catalogo 1800'!Z4*12</f>
        <v>216000</v>
      </c>
      <c r="D42" s="276"/>
      <c r="E42" s="195"/>
      <c r="F42" s="206"/>
      <c r="G42" s="218"/>
      <c r="H42" s="219"/>
      <c r="I42" s="219"/>
      <c r="J42" s="220"/>
      <c r="K42" s="142"/>
    </row>
    <row r="43" spans="2:11" ht="16.5" customHeight="1" x14ac:dyDescent="0.2">
      <c r="B43" s="140"/>
      <c r="C43" s="177"/>
      <c r="D43" s="175"/>
      <c r="E43" s="176"/>
      <c r="F43" s="199"/>
      <c r="G43" s="218"/>
      <c r="H43" s="219"/>
      <c r="I43" s="219"/>
      <c r="J43" s="220"/>
      <c r="K43" s="142"/>
    </row>
    <row r="44" spans="2:11" ht="16.5" customHeight="1" x14ac:dyDescent="0.2">
      <c r="B44" s="140"/>
      <c r="C44" s="174"/>
      <c r="D44" s="175"/>
      <c r="E44" s="178"/>
      <c r="F44" s="199"/>
      <c r="G44" s="218"/>
      <c r="H44" s="219"/>
      <c r="I44" s="219"/>
      <c r="J44" s="220"/>
      <c r="K44" s="142"/>
    </row>
    <row r="45" spans="2:11" ht="16.5" customHeight="1" x14ac:dyDescent="0.2">
      <c r="B45" s="140"/>
      <c r="C45" s="267" t="s">
        <v>124</v>
      </c>
      <c r="D45" s="268"/>
      <c r="E45" s="196"/>
      <c r="F45" s="204">
        <f>+C47/D28</f>
        <v>8.4563094866069929E-2</v>
      </c>
      <c r="G45" s="218"/>
      <c r="H45" s="219"/>
      <c r="I45" s="219"/>
      <c r="J45" s="220"/>
      <c r="K45" s="142"/>
    </row>
    <row r="46" spans="2:11" ht="16.5" customHeight="1" x14ac:dyDescent="0.2">
      <c r="B46" s="140"/>
      <c r="C46" s="273" t="s">
        <v>134</v>
      </c>
      <c r="D46" s="274"/>
      <c r="E46" s="178"/>
      <c r="F46" s="205"/>
      <c r="G46" s="218"/>
      <c r="H46" s="219"/>
      <c r="I46" s="219"/>
      <c r="J46" s="220"/>
      <c r="K46" s="142"/>
    </row>
    <row r="47" spans="2:11" ht="16.5" customHeight="1" x14ac:dyDescent="0.2">
      <c r="B47" s="140"/>
      <c r="C47" s="275">
        <f>+'Catalogo 1800'!Y4*12</f>
        <v>321600</v>
      </c>
      <c r="D47" s="276"/>
      <c r="E47" s="197"/>
      <c r="F47" s="206"/>
      <c r="G47" s="218"/>
      <c r="H47" s="219"/>
      <c r="I47" s="219"/>
      <c r="J47" s="220"/>
      <c r="K47" s="142"/>
    </row>
    <row r="48" spans="2:11" ht="8.25" customHeight="1" x14ac:dyDescent="0.2">
      <c r="B48" s="140"/>
      <c r="C48" s="179"/>
      <c r="D48" s="180"/>
      <c r="E48" s="181"/>
      <c r="F48" s="182"/>
      <c r="G48" s="221"/>
      <c r="H48" s="222"/>
      <c r="I48" s="222"/>
      <c r="J48" s="223"/>
      <c r="K48" s="142"/>
    </row>
    <row r="49" spans="2:11" s="185" customFormat="1" ht="11.25" x14ac:dyDescent="0.25">
      <c r="B49" s="183"/>
      <c r="C49" s="270" t="s">
        <v>14</v>
      </c>
      <c r="D49" s="270"/>
      <c r="E49" s="270"/>
      <c r="F49" s="270"/>
      <c r="G49" s="270"/>
      <c r="H49" s="270"/>
      <c r="I49" s="270"/>
      <c r="J49" s="270"/>
      <c r="K49" s="184"/>
    </row>
    <row r="50" spans="2:11" s="185" customFormat="1" ht="9" customHeight="1" x14ac:dyDescent="0.25">
      <c r="B50" s="183"/>
      <c r="C50" s="271" t="s">
        <v>12</v>
      </c>
      <c r="D50" s="271"/>
      <c r="E50" s="271"/>
      <c r="F50" s="271"/>
      <c r="G50" s="271"/>
      <c r="H50" s="271"/>
      <c r="I50" s="271"/>
      <c r="J50" s="271"/>
      <c r="K50" s="184"/>
    </row>
    <row r="51" spans="2:11" s="185" customFormat="1" ht="9" customHeight="1" x14ac:dyDescent="0.25">
      <c r="B51" s="183"/>
      <c r="C51" s="269" t="s">
        <v>13</v>
      </c>
      <c r="D51" s="269"/>
      <c r="E51" s="269"/>
      <c r="F51" s="269"/>
      <c r="G51" s="269"/>
      <c r="H51" s="269"/>
      <c r="I51" s="269"/>
      <c r="J51" s="269"/>
      <c r="K51" s="184"/>
    </row>
    <row r="52" spans="2:11" ht="12" customHeight="1" x14ac:dyDescent="0.2">
      <c r="B52" s="140"/>
      <c r="C52" s="266">
        <f ca="1">+TODAY()</f>
        <v>45747</v>
      </c>
      <c r="D52" s="266"/>
      <c r="E52" s="266"/>
      <c r="F52" s="266"/>
      <c r="G52" s="266"/>
      <c r="H52" s="266"/>
      <c r="I52" s="266"/>
      <c r="J52" s="266"/>
      <c r="K52" s="142"/>
    </row>
    <row r="53" spans="2:11" s="189" customFormat="1" ht="9" customHeight="1" x14ac:dyDescent="0.25">
      <c r="B53" s="186"/>
      <c r="C53" s="187"/>
      <c r="D53" s="187"/>
      <c r="E53" s="187"/>
      <c r="F53" s="187"/>
      <c r="G53" s="187"/>
      <c r="H53" s="187"/>
      <c r="I53" s="187"/>
      <c r="J53" s="187"/>
      <c r="K53" s="188"/>
    </row>
    <row r="54" spans="2:11" ht="15.75" customHeight="1" x14ac:dyDescent="0.2">
      <c r="C54" s="190"/>
      <c r="D54" s="190"/>
      <c r="E54" s="191"/>
      <c r="G54" s="191"/>
    </row>
    <row r="55" spans="2:11" ht="15.75" customHeight="1" x14ac:dyDescent="0.2">
      <c r="C55" s="190"/>
      <c r="D55" s="190"/>
      <c r="E55" s="191"/>
      <c r="G55" s="191"/>
    </row>
    <row r="56" spans="2:11" ht="15.75" customHeight="1" x14ac:dyDescent="0.2">
      <c r="C56" s="190"/>
      <c r="D56" s="190"/>
      <c r="E56" s="191"/>
      <c r="G56" s="191"/>
    </row>
    <row r="57" spans="2:11" ht="15.75" customHeight="1" x14ac:dyDescent="0.2">
      <c r="C57" s="190"/>
      <c r="D57" s="190"/>
      <c r="E57" s="191"/>
      <c r="G57" s="191"/>
    </row>
    <row r="58" spans="2:11" ht="15.75" customHeight="1" x14ac:dyDescent="0.2">
      <c r="C58" s="190"/>
      <c r="D58" s="190"/>
      <c r="E58" s="191"/>
      <c r="G58" s="191"/>
    </row>
    <row r="59" spans="2:11" ht="15.75" customHeight="1" x14ac:dyDescent="0.2">
      <c r="C59" s="190"/>
      <c r="D59" s="190"/>
      <c r="E59" s="191"/>
      <c r="G59" s="191"/>
    </row>
    <row r="60" spans="2:11" ht="15.75" customHeight="1" x14ac:dyDescent="0.2">
      <c r="C60" s="190"/>
      <c r="D60" s="190"/>
      <c r="E60" s="191"/>
      <c r="G60" s="191"/>
    </row>
    <row r="61" spans="2:11" ht="15.75" customHeight="1" x14ac:dyDescent="0.2">
      <c r="C61" s="190"/>
      <c r="D61" s="190"/>
      <c r="E61" s="191"/>
      <c r="G61" s="191"/>
    </row>
    <row r="62" spans="2:11" ht="15.75" customHeight="1" x14ac:dyDescent="0.2">
      <c r="C62" s="190"/>
      <c r="D62" s="190"/>
      <c r="E62" s="191"/>
      <c r="G62" s="191"/>
    </row>
    <row r="63" spans="2:11" ht="15.75" customHeight="1" x14ac:dyDescent="0.2">
      <c r="C63" s="190"/>
      <c r="D63" s="190"/>
      <c r="E63" s="191"/>
      <c r="G63" s="191"/>
    </row>
    <row r="64" spans="2:11" ht="15.75" customHeight="1" x14ac:dyDescent="0.2">
      <c r="C64" s="190"/>
      <c r="D64" s="190"/>
      <c r="E64" s="191"/>
      <c r="G64" s="191"/>
    </row>
    <row r="65" spans="3:7" ht="15.75" customHeight="1" x14ac:dyDescent="0.2">
      <c r="C65" s="190"/>
      <c r="D65" s="190"/>
      <c r="E65" s="191"/>
      <c r="G65" s="191"/>
    </row>
    <row r="66" spans="3:7" ht="15.75" customHeight="1" x14ac:dyDescent="0.2">
      <c r="C66" s="190"/>
      <c r="D66" s="190"/>
      <c r="E66" s="191"/>
      <c r="G66" s="191"/>
    </row>
    <row r="67" spans="3:7" ht="15.75" customHeight="1" x14ac:dyDescent="0.2">
      <c r="C67" s="190"/>
      <c r="D67" s="190"/>
      <c r="E67" s="191"/>
      <c r="G67" s="191"/>
    </row>
    <row r="68" spans="3:7" ht="15.75" customHeight="1" x14ac:dyDescent="0.2">
      <c r="C68" s="190"/>
      <c r="D68" s="190"/>
      <c r="E68" s="191"/>
      <c r="G68" s="191"/>
    </row>
    <row r="69" spans="3:7" ht="15.75" customHeight="1" x14ac:dyDescent="0.2">
      <c r="C69" s="190"/>
      <c r="D69" s="190"/>
      <c r="E69" s="191"/>
      <c r="G69" s="191"/>
    </row>
    <row r="70" spans="3:7" ht="15.75" customHeight="1" x14ac:dyDescent="0.2">
      <c r="C70" s="190"/>
      <c r="D70" s="190"/>
      <c r="E70" s="191"/>
      <c r="G70" s="191"/>
    </row>
    <row r="71" spans="3:7" ht="15.75" customHeight="1" x14ac:dyDescent="0.2">
      <c r="C71" s="190"/>
      <c r="D71" s="190"/>
      <c r="E71" s="191"/>
      <c r="G71" s="191"/>
    </row>
    <row r="72" spans="3:7" ht="15.75" customHeight="1" x14ac:dyDescent="0.2">
      <c r="C72" s="190"/>
      <c r="D72" s="190"/>
      <c r="E72" s="191"/>
      <c r="G72" s="191"/>
    </row>
    <row r="73" spans="3:7" ht="15.75" customHeight="1" x14ac:dyDescent="0.2">
      <c r="C73" s="190"/>
      <c r="D73" s="190"/>
      <c r="E73" s="191"/>
      <c r="G73" s="191"/>
    </row>
    <row r="74" spans="3:7" ht="15.75" customHeight="1" x14ac:dyDescent="0.2">
      <c r="C74" s="190"/>
      <c r="D74" s="190"/>
      <c r="E74" s="191"/>
      <c r="G74" s="191"/>
    </row>
    <row r="75" spans="3:7" ht="15.75" customHeight="1" x14ac:dyDescent="0.2">
      <c r="C75" s="190"/>
      <c r="D75" s="190"/>
      <c r="E75" s="191"/>
      <c r="G75" s="191"/>
    </row>
    <row r="76" spans="3:7" ht="15.75" customHeight="1" x14ac:dyDescent="0.2">
      <c r="C76" s="190"/>
      <c r="D76" s="190"/>
      <c r="E76" s="191"/>
      <c r="G76" s="191"/>
    </row>
    <row r="77" spans="3:7" ht="15.75" customHeight="1" x14ac:dyDescent="0.2">
      <c r="C77" s="190"/>
      <c r="D77" s="190"/>
      <c r="E77" s="191"/>
      <c r="G77" s="191"/>
    </row>
    <row r="78" spans="3:7" ht="15.75" customHeight="1" x14ac:dyDescent="0.2">
      <c r="C78" s="190"/>
      <c r="D78" s="190"/>
      <c r="E78" s="191"/>
      <c r="G78" s="191"/>
    </row>
    <row r="79" spans="3:7" ht="15.75" customHeight="1" x14ac:dyDescent="0.2">
      <c r="C79" s="190"/>
      <c r="D79" s="190"/>
      <c r="E79" s="191"/>
      <c r="G79" s="191"/>
    </row>
    <row r="80" spans="3:7" ht="15.75" customHeight="1" x14ac:dyDescent="0.2">
      <c r="C80" s="190"/>
      <c r="D80" s="190"/>
      <c r="E80" s="191"/>
      <c r="G80" s="191"/>
    </row>
    <row r="81" spans="3:7" ht="15.75" customHeight="1" x14ac:dyDescent="0.2">
      <c r="C81" s="190"/>
      <c r="D81" s="190"/>
      <c r="E81" s="191"/>
      <c r="G81" s="191"/>
    </row>
    <row r="82" spans="3:7" ht="15.75" customHeight="1" x14ac:dyDescent="0.2">
      <c r="C82" s="190"/>
      <c r="D82" s="190"/>
      <c r="E82" s="191"/>
      <c r="G82" s="191"/>
    </row>
    <row r="83" spans="3:7" ht="15.75" customHeight="1" x14ac:dyDescent="0.2">
      <c r="C83" s="190"/>
      <c r="D83" s="190"/>
      <c r="E83" s="191"/>
      <c r="G83" s="191"/>
    </row>
    <row r="84" spans="3:7" ht="15.75" customHeight="1" x14ac:dyDescent="0.2">
      <c r="C84" s="190"/>
      <c r="D84" s="190"/>
      <c r="E84" s="191"/>
      <c r="G84" s="191"/>
    </row>
    <row r="85" spans="3:7" ht="15.75" customHeight="1" x14ac:dyDescent="0.2">
      <c r="C85" s="190"/>
      <c r="D85" s="190"/>
      <c r="E85" s="191"/>
      <c r="G85" s="191"/>
    </row>
    <row r="86" spans="3:7" ht="15.75" customHeight="1" x14ac:dyDescent="0.2">
      <c r="C86" s="190"/>
      <c r="D86" s="190"/>
      <c r="E86" s="191"/>
      <c r="G86" s="191"/>
    </row>
    <row r="87" spans="3:7" ht="15.75" customHeight="1" x14ac:dyDescent="0.2">
      <c r="C87" s="190"/>
      <c r="D87" s="190"/>
      <c r="E87" s="191"/>
      <c r="G87" s="191"/>
    </row>
    <row r="88" spans="3:7" ht="15.75" customHeight="1" x14ac:dyDescent="0.2">
      <c r="C88" s="190"/>
      <c r="D88" s="190"/>
      <c r="E88" s="191"/>
      <c r="G88" s="191"/>
    </row>
    <row r="89" spans="3:7" ht="15.75" customHeight="1" x14ac:dyDescent="0.2">
      <c r="C89" s="190"/>
      <c r="D89" s="190"/>
      <c r="E89" s="191"/>
      <c r="G89" s="191"/>
    </row>
    <row r="90" spans="3:7" ht="15.75" customHeight="1" x14ac:dyDescent="0.2">
      <c r="C90" s="190"/>
      <c r="D90" s="190"/>
      <c r="E90" s="191"/>
      <c r="G90" s="191"/>
    </row>
    <row r="91" spans="3:7" ht="15.75" customHeight="1" x14ac:dyDescent="0.2">
      <c r="C91" s="190"/>
      <c r="D91" s="190"/>
      <c r="E91" s="191"/>
      <c r="G91" s="191"/>
    </row>
    <row r="92" spans="3:7" ht="15.75" customHeight="1" x14ac:dyDescent="0.2">
      <c r="C92" s="190"/>
      <c r="D92" s="190"/>
      <c r="E92" s="191"/>
      <c r="G92" s="191"/>
    </row>
    <row r="93" spans="3:7" ht="15.75" customHeight="1" x14ac:dyDescent="0.2">
      <c r="C93" s="190"/>
      <c r="D93" s="190"/>
      <c r="E93" s="191"/>
      <c r="G93" s="191"/>
    </row>
    <row r="94" spans="3:7" ht="15.75" customHeight="1" x14ac:dyDescent="0.2">
      <c r="C94" s="190"/>
      <c r="D94" s="190"/>
      <c r="E94" s="191"/>
      <c r="G94" s="191"/>
    </row>
    <row r="95" spans="3:7" ht="15.75" customHeight="1" x14ac:dyDescent="0.2">
      <c r="C95" s="190"/>
      <c r="D95" s="190"/>
      <c r="E95" s="191"/>
      <c r="G95" s="191"/>
    </row>
    <row r="96" spans="3:7" ht="15.75" customHeight="1" x14ac:dyDescent="0.2">
      <c r="C96" s="190"/>
      <c r="D96" s="190"/>
      <c r="E96" s="191"/>
      <c r="G96" s="191"/>
    </row>
    <row r="97" spans="3:7" ht="15.75" customHeight="1" x14ac:dyDescent="0.2">
      <c r="C97" s="190"/>
      <c r="D97" s="190"/>
      <c r="E97" s="191"/>
      <c r="G97" s="191"/>
    </row>
    <row r="98" spans="3:7" ht="15.75" customHeight="1" x14ac:dyDescent="0.2">
      <c r="C98" s="190"/>
      <c r="D98" s="190"/>
      <c r="E98" s="191"/>
      <c r="G98" s="191"/>
    </row>
    <row r="99" spans="3:7" ht="15.75" customHeight="1" x14ac:dyDescent="0.2">
      <c r="C99" s="190"/>
      <c r="D99" s="190"/>
      <c r="E99" s="191"/>
      <c r="G99" s="191"/>
    </row>
    <row r="100" spans="3:7" ht="15.75" customHeight="1" x14ac:dyDescent="0.2">
      <c r="C100" s="190"/>
      <c r="D100" s="190"/>
      <c r="E100" s="191"/>
      <c r="G100" s="191"/>
    </row>
    <row r="101" spans="3:7" ht="15.75" customHeight="1" x14ac:dyDescent="0.2">
      <c r="C101" s="190"/>
      <c r="D101" s="190"/>
      <c r="E101" s="191"/>
      <c r="G101" s="191"/>
    </row>
    <row r="102" spans="3:7" ht="15.75" customHeight="1" x14ac:dyDescent="0.2">
      <c r="C102" s="190"/>
      <c r="D102" s="190"/>
      <c r="E102" s="191"/>
      <c r="G102" s="191"/>
    </row>
    <row r="103" spans="3:7" ht="15.75" customHeight="1" x14ac:dyDescent="0.2">
      <c r="C103" s="190"/>
      <c r="D103" s="190"/>
      <c r="E103" s="191"/>
      <c r="G103" s="191"/>
    </row>
    <row r="104" spans="3:7" ht="15.75" customHeight="1" x14ac:dyDescent="0.2">
      <c r="C104" s="190"/>
      <c r="D104" s="190"/>
      <c r="E104" s="191"/>
      <c r="G104" s="191"/>
    </row>
    <row r="105" spans="3:7" ht="15.75" customHeight="1" x14ac:dyDescent="0.2">
      <c r="C105" s="190"/>
      <c r="D105" s="190"/>
      <c r="E105" s="191"/>
      <c r="G105" s="191"/>
    </row>
    <row r="106" spans="3:7" ht="15.75" customHeight="1" x14ac:dyDescent="0.2">
      <c r="C106" s="190"/>
      <c r="D106" s="190"/>
      <c r="E106" s="191"/>
      <c r="G106" s="191"/>
    </row>
    <row r="107" spans="3:7" ht="15.75" customHeight="1" x14ac:dyDescent="0.2">
      <c r="C107" s="190"/>
      <c r="D107" s="190"/>
      <c r="E107" s="191"/>
      <c r="G107" s="191"/>
    </row>
    <row r="108" spans="3:7" ht="15.75" customHeight="1" x14ac:dyDescent="0.2">
      <c r="C108" s="190"/>
      <c r="D108" s="190"/>
      <c r="E108" s="191"/>
      <c r="G108" s="191"/>
    </row>
    <row r="109" spans="3:7" ht="15.75" customHeight="1" x14ac:dyDescent="0.2">
      <c r="C109" s="190"/>
      <c r="D109" s="190"/>
      <c r="E109" s="191"/>
      <c r="G109" s="191"/>
    </row>
    <row r="110" spans="3:7" ht="15.75" customHeight="1" x14ac:dyDescent="0.2">
      <c r="C110" s="190"/>
      <c r="D110" s="190"/>
      <c r="E110" s="191"/>
      <c r="G110" s="191"/>
    </row>
    <row r="111" spans="3:7" ht="15.75" customHeight="1" x14ac:dyDescent="0.2">
      <c r="C111" s="190"/>
      <c r="D111" s="190"/>
      <c r="E111" s="191"/>
      <c r="G111" s="191"/>
    </row>
    <row r="112" spans="3:7" ht="15.75" customHeight="1" x14ac:dyDescent="0.2">
      <c r="C112" s="190"/>
      <c r="D112" s="190"/>
      <c r="E112" s="191"/>
      <c r="G112" s="191"/>
    </row>
    <row r="113" spans="3:7" ht="15.75" customHeight="1" x14ac:dyDescent="0.2">
      <c r="C113" s="190"/>
      <c r="D113" s="190"/>
      <c r="E113" s="191"/>
      <c r="G113" s="191"/>
    </row>
    <row r="114" spans="3:7" ht="15.75" customHeight="1" x14ac:dyDescent="0.2">
      <c r="C114" s="190"/>
      <c r="D114" s="190"/>
      <c r="E114" s="191"/>
      <c r="G114" s="191"/>
    </row>
    <row r="115" spans="3:7" ht="15.75" customHeight="1" x14ac:dyDescent="0.2">
      <c r="C115" s="190"/>
      <c r="D115" s="190"/>
      <c r="E115" s="191"/>
      <c r="G115" s="191"/>
    </row>
    <row r="116" spans="3:7" ht="15.75" customHeight="1" x14ac:dyDescent="0.2">
      <c r="C116" s="190"/>
      <c r="D116" s="190"/>
      <c r="E116" s="191"/>
      <c r="G116" s="191"/>
    </row>
    <row r="117" spans="3:7" ht="15.75" customHeight="1" x14ac:dyDescent="0.2">
      <c r="C117" s="190"/>
      <c r="D117" s="190"/>
      <c r="E117" s="191"/>
      <c r="G117" s="191"/>
    </row>
    <row r="118" spans="3:7" ht="15.75" customHeight="1" x14ac:dyDescent="0.2">
      <c r="C118" s="190"/>
      <c r="D118" s="190"/>
      <c r="E118" s="191"/>
      <c r="G118" s="191"/>
    </row>
    <row r="119" spans="3:7" ht="15.75" customHeight="1" x14ac:dyDescent="0.2">
      <c r="C119" s="190"/>
      <c r="D119" s="190"/>
      <c r="E119" s="191"/>
      <c r="G119" s="191"/>
    </row>
    <row r="120" spans="3:7" ht="15.75" customHeight="1" x14ac:dyDescent="0.2">
      <c r="C120" s="190"/>
      <c r="D120" s="190"/>
      <c r="E120" s="191"/>
      <c r="G120" s="191"/>
    </row>
    <row r="121" spans="3:7" ht="15.75" customHeight="1" x14ac:dyDescent="0.2">
      <c r="C121" s="190"/>
      <c r="D121" s="190"/>
      <c r="E121" s="191"/>
      <c r="G121" s="191"/>
    </row>
    <row r="122" spans="3:7" ht="15.75" customHeight="1" x14ac:dyDescent="0.2">
      <c r="C122" s="190"/>
      <c r="D122" s="190"/>
      <c r="E122" s="191"/>
      <c r="G122" s="191"/>
    </row>
    <row r="123" spans="3:7" ht="15.75" customHeight="1" x14ac:dyDescent="0.2">
      <c r="C123" s="190"/>
      <c r="D123" s="190"/>
      <c r="E123" s="191"/>
      <c r="G123" s="191"/>
    </row>
    <row r="124" spans="3:7" ht="15.75" customHeight="1" x14ac:dyDescent="0.2">
      <c r="C124" s="190"/>
      <c r="D124" s="190"/>
      <c r="E124" s="191"/>
      <c r="G124" s="191"/>
    </row>
    <row r="125" spans="3:7" ht="15.75" customHeight="1" x14ac:dyDescent="0.2">
      <c r="C125" s="190"/>
      <c r="D125" s="190"/>
      <c r="E125" s="191"/>
      <c r="G125" s="191"/>
    </row>
    <row r="126" spans="3:7" ht="15.75" customHeight="1" x14ac:dyDescent="0.2">
      <c r="C126" s="190"/>
      <c r="D126" s="190"/>
      <c r="E126" s="191"/>
      <c r="G126" s="191"/>
    </row>
    <row r="127" spans="3:7" ht="15.75" customHeight="1" x14ac:dyDescent="0.2">
      <c r="C127" s="190"/>
      <c r="D127" s="190"/>
      <c r="E127" s="191"/>
      <c r="G127" s="191"/>
    </row>
    <row r="128" spans="3:7" ht="15.75" customHeight="1" x14ac:dyDescent="0.2">
      <c r="C128" s="190"/>
      <c r="D128" s="190"/>
      <c r="E128" s="191"/>
      <c r="G128" s="191"/>
    </row>
    <row r="129" spans="3:7" ht="15.75" customHeight="1" x14ac:dyDescent="0.2">
      <c r="C129" s="190"/>
      <c r="D129" s="190"/>
      <c r="E129" s="191"/>
      <c r="G129" s="191"/>
    </row>
    <row r="130" spans="3:7" ht="15.75" customHeight="1" x14ac:dyDescent="0.2">
      <c r="C130" s="190"/>
      <c r="D130" s="190"/>
      <c r="E130" s="191"/>
      <c r="G130" s="191"/>
    </row>
    <row r="131" spans="3:7" ht="15.75" customHeight="1" x14ac:dyDescent="0.2">
      <c r="C131" s="190"/>
      <c r="D131" s="190"/>
      <c r="E131" s="191"/>
      <c r="G131" s="191"/>
    </row>
    <row r="132" spans="3:7" ht="15.75" customHeight="1" x14ac:dyDescent="0.2">
      <c r="C132" s="190"/>
      <c r="D132" s="190"/>
      <c r="E132" s="191"/>
      <c r="G132" s="191"/>
    </row>
    <row r="133" spans="3:7" ht="15.75" customHeight="1" x14ac:dyDescent="0.2">
      <c r="C133" s="190"/>
      <c r="D133" s="190"/>
      <c r="E133" s="191"/>
      <c r="G133" s="191"/>
    </row>
    <row r="134" spans="3:7" ht="15.75" customHeight="1" x14ac:dyDescent="0.2">
      <c r="C134" s="190"/>
      <c r="D134" s="190"/>
      <c r="E134" s="191"/>
      <c r="G134" s="191"/>
    </row>
    <row r="135" spans="3:7" ht="15.75" customHeight="1" x14ac:dyDescent="0.2">
      <c r="C135" s="190"/>
      <c r="D135" s="190"/>
      <c r="E135" s="191"/>
      <c r="G135" s="191"/>
    </row>
    <row r="136" spans="3:7" ht="15.75" customHeight="1" x14ac:dyDescent="0.2">
      <c r="C136" s="190"/>
      <c r="D136" s="190"/>
      <c r="E136" s="191"/>
      <c r="G136" s="191"/>
    </row>
    <row r="137" spans="3:7" ht="15.75" customHeight="1" x14ac:dyDescent="0.2">
      <c r="C137" s="190"/>
      <c r="D137" s="190"/>
      <c r="E137" s="191"/>
      <c r="G137" s="191"/>
    </row>
    <row r="138" spans="3:7" ht="15.75" customHeight="1" x14ac:dyDescent="0.2">
      <c r="C138" s="190"/>
      <c r="D138" s="190"/>
      <c r="E138" s="191"/>
      <c r="G138" s="191"/>
    </row>
    <row r="139" spans="3:7" ht="15.75" customHeight="1" x14ac:dyDescent="0.2">
      <c r="C139" s="190"/>
      <c r="D139" s="190"/>
      <c r="E139" s="191"/>
      <c r="G139" s="191"/>
    </row>
    <row r="140" spans="3:7" ht="15.75" customHeight="1" x14ac:dyDescent="0.2">
      <c r="C140" s="190"/>
      <c r="D140" s="190"/>
      <c r="E140" s="191"/>
      <c r="G140" s="191"/>
    </row>
    <row r="141" spans="3:7" ht="15.75" customHeight="1" x14ac:dyDescent="0.2">
      <c r="C141" s="190"/>
      <c r="D141" s="190"/>
      <c r="E141" s="191"/>
      <c r="G141" s="191"/>
    </row>
    <row r="142" spans="3:7" ht="15.75" customHeight="1" x14ac:dyDescent="0.2">
      <c r="C142" s="190"/>
      <c r="D142" s="190"/>
      <c r="E142" s="191"/>
      <c r="G142" s="191"/>
    </row>
    <row r="143" spans="3:7" ht="15.75" customHeight="1" x14ac:dyDescent="0.2">
      <c r="C143" s="190"/>
      <c r="D143" s="190"/>
      <c r="E143" s="191"/>
      <c r="G143" s="191"/>
    </row>
    <row r="144" spans="3:7" ht="15.75" customHeight="1" x14ac:dyDescent="0.2">
      <c r="C144" s="190"/>
      <c r="D144" s="190"/>
      <c r="E144" s="191"/>
      <c r="G144" s="191"/>
    </row>
    <row r="145" spans="3:7" ht="15.75" customHeight="1" x14ac:dyDescent="0.2">
      <c r="C145" s="190"/>
      <c r="D145" s="190"/>
      <c r="E145" s="191"/>
      <c r="G145" s="191"/>
    </row>
    <row r="146" spans="3:7" ht="15.75" customHeight="1" x14ac:dyDescent="0.2">
      <c r="C146" s="190"/>
      <c r="D146" s="190"/>
      <c r="E146" s="191"/>
      <c r="G146" s="191"/>
    </row>
    <row r="147" spans="3:7" ht="15.75" customHeight="1" x14ac:dyDescent="0.2">
      <c r="C147" s="190"/>
      <c r="D147" s="190"/>
      <c r="E147" s="191"/>
      <c r="G147" s="191"/>
    </row>
    <row r="148" spans="3:7" ht="15.75" customHeight="1" x14ac:dyDescent="0.2">
      <c r="C148" s="190"/>
      <c r="D148" s="190"/>
      <c r="E148" s="191"/>
      <c r="G148" s="191"/>
    </row>
    <row r="149" spans="3:7" ht="15.75" customHeight="1" x14ac:dyDescent="0.2">
      <c r="C149" s="190"/>
      <c r="D149" s="190"/>
      <c r="E149" s="191"/>
      <c r="G149" s="191"/>
    </row>
    <row r="150" spans="3:7" ht="15.75" customHeight="1" x14ac:dyDescent="0.2">
      <c r="C150" s="190"/>
      <c r="D150" s="190"/>
      <c r="E150" s="191"/>
      <c r="G150" s="191"/>
    </row>
    <row r="151" spans="3:7" ht="15.75" customHeight="1" x14ac:dyDescent="0.2">
      <c r="C151" s="190"/>
      <c r="D151" s="190"/>
      <c r="E151" s="191"/>
      <c r="G151" s="191"/>
    </row>
    <row r="152" spans="3:7" ht="15.75" customHeight="1" x14ac:dyDescent="0.2">
      <c r="C152" s="190"/>
      <c r="D152" s="190"/>
      <c r="E152" s="191"/>
      <c r="G152" s="191"/>
    </row>
    <row r="153" spans="3:7" ht="15.75" customHeight="1" x14ac:dyDescent="0.2">
      <c r="C153" s="190"/>
      <c r="D153" s="190"/>
      <c r="E153" s="191"/>
      <c r="G153" s="191"/>
    </row>
    <row r="154" spans="3:7" ht="15.75" customHeight="1" x14ac:dyDescent="0.2">
      <c r="C154" s="190"/>
      <c r="D154" s="190"/>
      <c r="E154" s="191"/>
      <c r="G154" s="191"/>
    </row>
    <row r="155" spans="3:7" ht="15.75" customHeight="1" x14ac:dyDescent="0.2">
      <c r="C155" s="190"/>
      <c r="D155" s="190"/>
      <c r="E155" s="191"/>
      <c r="G155" s="191"/>
    </row>
    <row r="156" spans="3:7" ht="15.75" customHeight="1" x14ac:dyDescent="0.2">
      <c r="C156" s="190"/>
      <c r="D156" s="190"/>
      <c r="E156" s="191"/>
      <c r="G156" s="191"/>
    </row>
    <row r="157" spans="3:7" ht="15.75" customHeight="1" x14ac:dyDescent="0.2">
      <c r="C157" s="190"/>
      <c r="D157" s="190"/>
      <c r="E157" s="191"/>
      <c r="G157" s="191"/>
    </row>
    <row r="158" spans="3:7" ht="15.75" customHeight="1" x14ac:dyDescent="0.2">
      <c r="C158" s="190"/>
      <c r="D158" s="190"/>
      <c r="E158" s="191"/>
      <c r="G158" s="191"/>
    </row>
    <row r="159" spans="3:7" ht="15.75" customHeight="1" x14ac:dyDescent="0.2">
      <c r="C159" s="190"/>
      <c r="D159" s="190"/>
      <c r="E159" s="191"/>
      <c r="G159" s="191"/>
    </row>
    <row r="160" spans="3:7" ht="15.75" customHeight="1" x14ac:dyDescent="0.2">
      <c r="C160" s="190"/>
      <c r="D160" s="190"/>
      <c r="E160" s="191"/>
      <c r="G160" s="191"/>
    </row>
    <row r="161" spans="3:7" ht="15.75" customHeight="1" x14ac:dyDescent="0.2">
      <c r="C161" s="190"/>
      <c r="D161" s="190"/>
      <c r="E161" s="191"/>
      <c r="G161" s="191"/>
    </row>
    <row r="162" spans="3:7" ht="15.75" customHeight="1" x14ac:dyDescent="0.2">
      <c r="C162" s="190"/>
      <c r="D162" s="190"/>
      <c r="E162" s="191"/>
      <c r="G162" s="191"/>
    </row>
    <row r="163" spans="3:7" ht="15.75" customHeight="1" x14ac:dyDescent="0.2">
      <c r="C163" s="190"/>
      <c r="D163" s="190"/>
      <c r="E163" s="191"/>
      <c r="G163" s="191"/>
    </row>
    <row r="164" spans="3:7" ht="15.75" customHeight="1" x14ac:dyDescent="0.2">
      <c r="C164" s="190"/>
      <c r="D164" s="190"/>
      <c r="E164" s="191"/>
      <c r="G164" s="191"/>
    </row>
    <row r="165" spans="3:7" ht="15.75" customHeight="1" x14ac:dyDescent="0.2">
      <c r="C165" s="190"/>
      <c r="D165" s="190"/>
      <c r="E165" s="191"/>
      <c r="G165" s="191"/>
    </row>
    <row r="166" spans="3:7" ht="15.75" customHeight="1" x14ac:dyDescent="0.2">
      <c r="C166" s="190"/>
      <c r="D166" s="190"/>
      <c r="E166" s="191"/>
      <c r="G166" s="191"/>
    </row>
    <row r="167" spans="3:7" ht="15.75" customHeight="1" x14ac:dyDescent="0.2">
      <c r="C167" s="190"/>
      <c r="D167" s="190"/>
      <c r="E167" s="191"/>
      <c r="G167" s="191"/>
    </row>
    <row r="168" spans="3:7" ht="15.75" customHeight="1" x14ac:dyDescent="0.2">
      <c r="C168" s="190"/>
      <c r="D168" s="190"/>
      <c r="E168" s="191"/>
      <c r="G168" s="191"/>
    </row>
    <row r="169" spans="3:7" ht="15.75" customHeight="1" x14ac:dyDescent="0.2">
      <c r="C169" s="190"/>
      <c r="D169" s="190"/>
      <c r="E169" s="191"/>
      <c r="G169" s="191"/>
    </row>
    <row r="170" spans="3:7" ht="15.75" customHeight="1" x14ac:dyDescent="0.2">
      <c r="C170" s="190"/>
      <c r="D170" s="190"/>
      <c r="E170" s="191"/>
      <c r="G170" s="191"/>
    </row>
    <row r="171" spans="3:7" ht="15.75" customHeight="1" x14ac:dyDescent="0.2">
      <c r="C171" s="190"/>
      <c r="D171" s="190"/>
      <c r="E171" s="191"/>
      <c r="G171" s="191"/>
    </row>
    <row r="172" spans="3:7" ht="15.75" customHeight="1" x14ac:dyDescent="0.2">
      <c r="C172" s="190"/>
      <c r="D172" s="190"/>
      <c r="E172" s="191"/>
      <c r="G172" s="191"/>
    </row>
    <row r="173" spans="3:7" ht="15.75" customHeight="1" x14ac:dyDescent="0.2">
      <c r="C173" s="190"/>
      <c r="D173" s="190"/>
      <c r="E173" s="191"/>
      <c r="G173" s="191"/>
    </row>
    <row r="174" spans="3:7" ht="15.75" customHeight="1" x14ac:dyDescent="0.2">
      <c r="C174" s="190"/>
      <c r="D174" s="190"/>
      <c r="E174" s="191"/>
      <c r="G174" s="191"/>
    </row>
    <row r="175" spans="3:7" ht="15.75" customHeight="1" x14ac:dyDescent="0.2">
      <c r="C175" s="190"/>
      <c r="D175" s="190"/>
      <c r="E175" s="191"/>
      <c r="G175" s="191"/>
    </row>
    <row r="176" spans="3:7" ht="15.75" customHeight="1" x14ac:dyDescent="0.2">
      <c r="C176" s="190"/>
      <c r="D176" s="190"/>
      <c r="E176" s="191"/>
      <c r="G176" s="191"/>
    </row>
    <row r="177" spans="3:7" ht="15.75" customHeight="1" x14ac:dyDescent="0.2">
      <c r="C177" s="190"/>
      <c r="D177" s="190"/>
      <c r="E177" s="191"/>
      <c r="G177" s="191"/>
    </row>
    <row r="178" spans="3:7" ht="15.75" customHeight="1" x14ac:dyDescent="0.2">
      <c r="C178" s="190"/>
      <c r="D178" s="190"/>
      <c r="E178" s="191"/>
      <c r="G178" s="191"/>
    </row>
    <row r="179" spans="3:7" ht="15.75" customHeight="1" x14ac:dyDescent="0.2">
      <c r="C179" s="190"/>
      <c r="D179" s="190"/>
      <c r="E179" s="191"/>
      <c r="G179" s="191"/>
    </row>
    <row r="180" spans="3:7" ht="15.75" customHeight="1" x14ac:dyDescent="0.2">
      <c r="C180" s="190"/>
      <c r="D180" s="190"/>
      <c r="E180" s="191"/>
      <c r="G180" s="191"/>
    </row>
    <row r="181" spans="3:7" ht="15.75" customHeight="1" x14ac:dyDescent="0.2">
      <c r="C181" s="190"/>
      <c r="D181" s="190"/>
      <c r="E181" s="191"/>
      <c r="G181" s="191"/>
    </row>
    <row r="182" spans="3:7" ht="15.75" customHeight="1" x14ac:dyDescent="0.2">
      <c r="C182" s="190"/>
      <c r="D182" s="190"/>
      <c r="E182" s="191"/>
      <c r="G182" s="191"/>
    </row>
    <row r="183" spans="3:7" ht="15.75" customHeight="1" x14ac:dyDescent="0.2">
      <c r="C183" s="190"/>
      <c r="D183" s="190"/>
      <c r="E183" s="191"/>
      <c r="G183" s="191"/>
    </row>
    <row r="184" spans="3:7" ht="15.75" customHeight="1" x14ac:dyDescent="0.2">
      <c r="C184" s="190"/>
      <c r="D184" s="190"/>
      <c r="E184" s="191"/>
      <c r="G184" s="191"/>
    </row>
    <row r="185" spans="3:7" ht="15.75" customHeight="1" x14ac:dyDescent="0.2">
      <c r="C185" s="190"/>
      <c r="D185" s="190"/>
      <c r="E185" s="191"/>
      <c r="G185" s="191"/>
    </row>
    <row r="186" spans="3:7" ht="15.75" customHeight="1" x14ac:dyDescent="0.2">
      <c r="C186" s="190"/>
      <c r="D186" s="190"/>
      <c r="E186" s="191"/>
      <c r="G186" s="191"/>
    </row>
    <row r="187" spans="3:7" ht="15.75" customHeight="1" x14ac:dyDescent="0.2">
      <c r="C187" s="190"/>
      <c r="D187" s="190"/>
      <c r="E187" s="191"/>
      <c r="G187" s="191"/>
    </row>
    <row r="188" spans="3:7" ht="15.75" customHeight="1" x14ac:dyDescent="0.2">
      <c r="C188" s="190"/>
      <c r="D188" s="190"/>
      <c r="E188" s="191"/>
      <c r="G188" s="191"/>
    </row>
    <row r="189" spans="3:7" ht="15.75" customHeight="1" x14ac:dyDescent="0.2">
      <c r="C189" s="190"/>
      <c r="D189" s="190"/>
      <c r="E189" s="191"/>
      <c r="G189" s="191"/>
    </row>
    <row r="190" spans="3:7" ht="15.75" customHeight="1" x14ac:dyDescent="0.2">
      <c r="C190" s="190"/>
      <c r="D190" s="190"/>
      <c r="E190" s="191"/>
      <c r="G190" s="191"/>
    </row>
    <row r="191" spans="3:7" ht="15.75" customHeight="1" x14ac:dyDescent="0.2">
      <c r="C191" s="190"/>
      <c r="D191" s="190"/>
      <c r="E191" s="191"/>
      <c r="G191" s="191"/>
    </row>
    <row r="192" spans="3:7" ht="15.75" customHeight="1" x14ac:dyDescent="0.2">
      <c r="C192" s="190"/>
      <c r="D192" s="190"/>
      <c r="E192" s="191"/>
      <c r="G192" s="191"/>
    </row>
    <row r="193" spans="3:7" ht="15.75" customHeight="1" x14ac:dyDescent="0.2">
      <c r="C193" s="190"/>
      <c r="D193" s="190"/>
      <c r="E193" s="191"/>
      <c r="G193" s="191"/>
    </row>
    <row r="194" spans="3:7" ht="15.75" customHeight="1" x14ac:dyDescent="0.2">
      <c r="C194" s="190"/>
      <c r="D194" s="190"/>
      <c r="E194" s="191"/>
      <c r="G194" s="191"/>
    </row>
    <row r="195" spans="3:7" ht="15.75" customHeight="1" x14ac:dyDescent="0.2">
      <c r="C195" s="190"/>
      <c r="D195" s="190"/>
      <c r="E195" s="191"/>
      <c r="G195" s="191"/>
    </row>
    <row r="196" spans="3:7" ht="15.75" customHeight="1" x14ac:dyDescent="0.2">
      <c r="C196" s="190"/>
      <c r="D196" s="190"/>
      <c r="E196" s="191"/>
      <c r="G196" s="191"/>
    </row>
    <row r="197" spans="3:7" ht="15.75" customHeight="1" x14ac:dyDescent="0.2">
      <c r="C197" s="190"/>
      <c r="D197" s="190"/>
      <c r="E197" s="191"/>
      <c r="G197" s="191"/>
    </row>
    <row r="198" spans="3:7" ht="15.75" customHeight="1" x14ac:dyDescent="0.2">
      <c r="C198" s="190"/>
      <c r="D198" s="190"/>
      <c r="E198" s="191"/>
      <c r="G198" s="191"/>
    </row>
    <row r="199" spans="3:7" ht="15.75" customHeight="1" x14ac:dyDescent="0.2">
      <c r="C199" s="190"/>
      <c r="D199" s="190"/>
      <c r="E199" s="191"/>
      <c r="G199" s="191"/>
    </row>
    <row r="200" spans="3:7" ht="15.75" customHeight="1" x14ac:dyDescent="0.2">
      <c r="C200" s="190"/>
      <c r="D200" s="190"/>
      <c r="E200" s="191"/>
      <c r="G200" s="191"/>
    </row>
    <row r="201" spans="3:7" ht="15.75" customHeight="1" x14ac:dyDescent="0.2">
      <c r="C201" s="190"/>
      <c r="D201" s="190"/>
      <c r="E201" s="191"/>
      <c r="G201" s="191"/>
    </row>
    <row r="202" spans="3:7" ht="15.75" customHeight="1" x14ac:dyDescent="0.2">
      <c r="C202" s="190"/>
      <c r="D202" s="190"/>
      <c r="E202" s="191"/>
      <c r="G202" s="191"/>
    </row>
    <row r="203" spans="3:7" ht="15.75" customHeight="1" x14ac:dyDescent="0.2">
      <c r="C203" s="190"/>
      <c r="D203" s="190"/>
      <c r="E203" s="191"/>
      <c r="G203" s="191"/>
    </row>
    <row r="204" spans="3:7" ht="15.75" customHeight="1" x14ac:dyDescent="0.2">
      <c r="C204" s="190"/>
      <c r="D204" s="190"/>
      <c r="E204" s="191"/>
      <c r="G204" s="191"/>
    </row>
    <row r="205" spans="3:7" ht="15.75" customHeight="1" x14ac:dyDescent="0.2">
      <c r="C205" s="190"/>
      <c r="D205" s="190"/>
      <c r="E205" s="191"/>
      <c r="G205" s="191"/>
    </row>
    <row r="206" spans="3:7" ht="15.75" customHeight="1" x14ac:dyDescent="0.2">
      <c r="C206" s="190"/>
      <c r="D206" s="190"/>
      <c r="E206" s="191"/>
      <c r="G206" s="191"/>
    </row>
    <row r="207" spans="3:7" ht="15.75" customHeight="1" x14ac:dyDescent="0.2">
      <c r="C207" s="190"/>
      <c r="D207" s="190"/>
      <c r="E207" s="191"/>
      <c r="G207" s="191"/>
    </row>
    <row r="208" spans="3:7" ht="15.75" customHeight="1" x14ac:dyDescent="0.2">
      <c r="C208" s="190"/>
      <c r="D208" s="190"/>
      <c r="E208" s="191"/>
      <c r="G208" s="191"/>
    </row>
    <row r="209" spans="3:7" ht="15.75" customHeight="1" x14ac:dyDescent="0.2">
      <c r="C209" s="190"/>
      <c r="D209" s="190"/>
      <c r="E209" s="191"/>
      <c r="G209" s="191"/>
    </row>
    <row r="210" spans="3:7" ht="15.75" customHeight="1" x14ac:dyDescent="0.2">
      <c r="C210" s="190"/>
      <c r="D210" s="190"/>
      <c r="E210" s="191"/>
      <c r="G210" s="191"/>
    </row>
    <row r="211" spans="3:7" ht="15.75" customHeight="1" x14ac:dyDescent="0.2">
      <c r="C211" s="190"/>
      <c r="D211" s="190"/>
      <c r="E211" s="191"/>
      <c r="G211" s="191"/>
    </row>
    <row r="212" spans="3:7" ht="15.75" customHeight="1" x14ac:dyDescent="0.2">
      <c r="C212" s="190"/>
      <c r="D212" s="190"/>
      <c r="E212" s="191"/>
      <c r="G212" s="191"/>
    </row>
    <row r="213" spans="3:7" ht="15.75" customHeight="1" x14ac:dyDescent="0.2">
      <c r="C213" s="190"/>
      <c r="D213" s="190"/>
      <c r="E213" s="191"/>
      <c r="G213" s="191"/>
    </row>
    <row r="214" spans="3:7" ht="15.75" customHeight="1" x14ac:dyDescent="0.2">
      <c r="C214" s="190"/>
      <c r="D214" s="190"/>
      <c r="E214" s="191"/>
      <c r="G214" s="191"/>
    </row>
    <row r="215" spans="3:7" ht="15.75" customHeight="1" x14ac:dyDescent="0.2">
      <c r="C215" s="190"/>
      <c r="D215" s="190"/>
      <c r="E215" s="191"/>
      <c r="G215" s="191"/>
    </row>
    <row r="216" spans="3:7" ht="15.75" customHeight="1" x14ac:dyDescent="0.2">
      <c r="C216" s="190"/>
      <c r="D216" s="190"/>
      <c r="E216" s="191"/>
      <c r="G216" s="191"/>
    </row>
    <row r="217" spans="3:7" ht="15.75" customHeight="1" x14ac:dyDescent="0.2">
      <c r="C217" s="190"/>
      <c r="D217" s="190"/>
      <c r="E217" s="191"/>
      <c r="G217" s="191"/>
    </row>
    <row r="218" spans="3:7" ht="15.75" customHeight="1" x14ac:dyDescent="0.2">
      <c r="C218" s="190"/>
      <c r="D218" s="190"/>
      <c r="E218" s="191"/>
      <c r="G218" s="191"/>
    </row>
    <row r="219" spans="3:7" ht="15.75" customHeight="1" x14ac:dyDescent="0.2">
      <c r="C219" s="190"/>
      <c r="D219" s="190"/>
      <c r="E219" s="191"/>
      <c r="G219" s="191"/>
    </row>
    <row r="220" spans="3:7" ht="15.75" customHeight="1" x14ac:dyDescent="0.2">
      <c r="C220" s="190"/>
      <c r="D220" s="190"/>
      <c r="E220" s="191"/>
      <c r="G220" s="191"/>
    </row>
    <row r="221" spans="3:7" ht="15.75" customHeight="1" x14ac:dyDescent="0.2">
      <c r="C221" s="190"/>
      <c r="D221" s="190"/>
      <c r="E221" s="191"/>
      <c r="G221" s="191"/>
    </row>
    <row r="222" spans="3:7" ht="15.75" customHeight="1" x14ac:dyDescent="0.2">
      <c r="C222" s="190"/>
      <c r="D222" s="190"/>
      <c r="E222" s="191"/>
      <c r="G222" s="191"/>
    </row>
    <row r="223" spans="3:7" ht="15.75" customHeight="1" x14ac:dyDescent="0.2">
      <c r="C223" s="190"/>
      <c r="D223" s="190"/>
      <c r="E223" s="191"/>
      <c r="G223" s="191"/>
    </row>
    <row r="224" spans="3:7" ht="15.75" customHeight="1" x14ac:dyDescent="0.2">
      <c r="C224" s="190"/>
      <c r="D224" s="190"/>
      <c r="E224" s="191"/>
      <c r="G224" s="191"/>
    </row>
    <row r="225" spans="3:7" ht="15.75" customHeight="1" x14ac:dyDescent="0.2">
      <c r="C225" s="190"/>
      <c r="D225" s="190"/>
      <c r="E225" s="191"/>
      <c r="G225" s="191"/>
    </row>
    <row r="226" spans="3:7" ht="15.75" customHeight="1" x14ac:dyDescent="0.2">
      <c r="C226" s="190"/>
      <c r="D226" s="190"/>
      <c r="E226" s="191"/>
      <c r="G226" s="191"/>
    </row>
    <row r="227" spans="3:7" ht="15.75" customHeight="1" x14ac:dyDescent="0.2">
      <c r="C227" s="190"/>
      <c r="D227" s="190"/>
      <c r="E227" s="191"/>
      <c r="G227" s="191"/>
    </row>
    <row r="228" spans="3:7" ht="15.75" customHeight="1" x14ac:dyDescent="0.2">
      <c r="C228" s="190"/>
      <c r="D228" s="190"/>
      <c r="E228" s="191"/>
      <c r="G228" s="191"/>
    </row>
    <row r="229" spans="3:7" ht="15.75" customHeight="1" x14ac:dyDescent="0.2">
      <c r="C229" s="190"/>
      <c r="D229" s="190"/>
      <c r="E229" s="191"/>
      <c r="G229" s="191"/>
    </row>
    <row r="230" spans="3:7" ht="15.75" customHeight="1" x14ac:dyDescent="0.2">
      <c r="C230" s="190"/>
      <c r="D230" s="190"/>
      <c r="E230" s="191"/>
      <c r="G230" s="191"/>
    </row>
    <row r="231" spans="3:7" ht="15.75" customHeight="1" x14ac:dyDescent="0.2">
      <c r="C231" s="190"/>
      <c r="D231" s="190"/>
      <c r="E231" s="191"/>
      <c r="G231" s="191"/>
    </row>
    <row r="232" spans="3:7" ht="15.75" customHeight="1" x14ac:dyDescent="0.2">
      <c r="C232" s="190"/>
      <c r="D232" s="190"/>
      <c r="E232" s="191"/>
      <c r="G232" s="191"/>
    </row>
    <row r="233" spans="3:7" ht="15.75" customHeight="1" x14ac:dyDescent="0.2">
      <c r="G233" s="191"/>
    </row>
    <row r="234" spans="3:7" ht="15.75" customHeight="1" x14ac:dyDescent="0.2">
      <c r="G234" s="191"/>
    </row>
    <row r="235" spans="3:7" ht="15.75" customHeight="1" x14ac:dyDescent="0.2">
      <c r="G235" s="191"/>
    </row>
    <row r="236" spans="3:7" ht="15.75" customHeight="1" x14ac:dyDescent="0.2">
      <c r="G236" s="191"/>
    </row>
    <row r="237" spans="3:7" ht="15.75" customHeight="1" x14ac:dyDescent="0.2">
      <c r="G237" s="191"/>
    </row>
    <row r="238" spans="3:7" ht="15.75" customHeight="1" x14ac:dyDescent="0.2">
      <c r="G238" s="191"/>
    </row>
    <row r="239" spans="3:7" ht="15.75" customHeight="1" x14ac:dyDescent="0.2">
      <c r="G239" s="191"/>
    </row>
    <row r="240" spans="3:7" ht="15.75" customHeight="1" x14ac:dyDescent="0.2">
      <c r="G240" s="191"/>
    </row>
    <row r="241" spans="7:7" ht="15.75" customHeight="1" x14ac:dyDescent="0.2">
      <c r="G241" s="191"/>
    </row>
    <row r="242" spans="7:7" ht="15.75" customHeight="1" x14ac:dyDescent="0.2">
      <c r="G242" s="191"/>
    </row>
    <row r="243" spans="7:7" ht="15.75" customHeight="1" x14ac:dyDescent="0.2">
      <c r="G243" s="191"/>
    </row>
    <row r="244" spans="7:7" ht="15.75" customHeight="1" x14ac:dyDescent="0.2">
      <c r="G244" s="191"/>
    </row>
    <row r="245" spans="7:7" ht="15.75" customHeight="1" x14ac:dyDescent="0.2">
      <c r="G245" s="191"/>
    </row>
    <row r="246" spans="7:7" ht="15.75" customHeight="1" x14ac:dyDescent="0.2">
      <c r="G246" s="191"/>
    </row>
    <row r="247" spans="7:7" ht="15.75" customHeight="1" x14ac:dyDescent="0.2">
      <c r="G247" s="191"/>
    </row>
    <row r="248" spans="7:7" ht="15.75" customHeight="1" x14ac:dyDescent="0.2">
      <c r="G248" s="191"/>
    </row>
    <row r="249" spans="7:7" ht="15.75" customHeight="1" x14ac:dyDescent="0.2">
      <c r="G249" s="191"/>
    </row>
    <row r="250" spans="7:7" ht="15.75" customHeight="1" x14ac:dyDescent="0.2">
      <c r="G250" s="191"/>
    </row>
    <row r="251" spans="7:7" ht="15.75" customHeight="1" x14ac:dyDescent="0.2"/>
    <row r="252" spans="7:7" ht="15.75" customHeight="1" x14ac:dyDescent="0.2"/>
    <row r="253" spans="7:7" ht="15.75" customHeight="1" x14ac:dyDescent="0.2"/>
    <row r="254" spans="7:7" ht="15.75" customHeight="1" x14ac:dyDescent="0.2"/>
    <row r="255" spans="7:7" ht="15.75" customHeight="1" x14ac:dyDescent="0.2"/>
    <row r="256" spans="7:7" ht="15.75" customHeight="1" x14ac:dyDescent="0.2"/>
    <row r="257" s="136" customFormat="1" ht="15.75" customHeight="1" x14ac:dyDescent="0.2"/>
    <row r="258" s="136" customFormat="1" ht="15.75" customHeight="1" x14ac:dyDescent="0.2"/>
    <row r="259" s="136" customFormat="1" ht="15.75" customHeight="1" x14ac:dyDescent="0.2"/>
    <row r="260" s="136" customFormat="1" ht="15.75" customHeight="1" x14ac:dyDescent="0.2"/>
    <row r="261" s="136" customFormat="1" ht="15.75" customHeight="1" x14ac:dyDescent="0.2"/>
    <row r="262" s="136" customFormat="1" ht="15.75" customHeight="1" x14ac:dyDescent="0.2"/>
    <row r="263" s="136" customFormat="1" ht="15.75" customHeight="1" x14ac:dyDescent="0.2"/>
    <row r="264" s="136" customFormat="1" ht="15.75" customHeight="1" x14ac:dyDescent="0.2"/>
    <row r="265" s="136" customFormat="1" ht="15.75" customHeight="1" x14ac:dyDescent="0.2"/>
    <row r="266" s="136" customFormat="1" ht="15.75" customHeight="1" x14ac:dyDescent="0.2"/>
    <row r="267" s="136" customFormat="1" ht="15.75" customHeight="1" x14ac:dyDescent="0.2"/>
    <row r="268" s="136" customFormat="1" ht="15.75" customHeight="1" x14ac:dyDescent="0.2"/>
    <row r="269" s="136" customFormat="1" ht="15.75" customHeight="1" x14ac:dyDescent="0.2"/>
    <row r="270" s="136" customFormat="1" ht="15.75" customHeight="1" x14ac:dyDescent="0.2"/>
    <row r="271" s="136" customFormat="1" ht="15.75" customHeight="1" x14ac:dyDescent="0.2"/>
    <row r="272" s="136" customFormat="1" ht="15.75" customHeight="1" x14ac:dyDescent="0.2"/>
    <row r="273" s="136" customFormat="1" ht="15.75" customHeight="1" x14ac:dyDescent="0.2"/>
    <row r="274" s="136" customFormat="1" ht="15.75" customHeight="1" x14ac:dyDescent="0.2"/>
    <row r="275" s="136" customFormat="1" ht="15.75" customHeight="1" x14ac:dyDescent="0.2"/>
    <row r="276" s="136" customFormat="1" ht="15.75" customHeight="1" x14ac:dyDescent="0.2"/>
    <row r="277" s="136" customFormat="1" ht="15.75" customHeight="1" x14ac:dyDescent="0.2"/>
    <row r="278" s="136" customFormat="1" ht="15.75" customHeight="1" x14ac:dyDescent="0.2"/>
    <row r="279" s="136" customFormat="1" ht="15.75" customHeight="1" x14ac:dyDescent="0.2"/>
    <row r="280" s="136" customFormat="1" ht="15.75" customHeight="1" x14ac:dyDescent="0.2"/>
    <row r="281" s="136" customFormat="1" ht="15.75" customHeight="1" x14ac:dyDescent="0.2"/>
    <row r="282" s="136" customFormat="1" ht="15.75" customHeight="1" x14ac:dyDescent="0.2"/>
    <row r="283" s="136" customFormat="1" ht="15.75" customHeight="1" x14ac:dyDescent="0.2"/>
    <row r="284" s="136" customFormat="1" ht="15.75" customHeight="1" x14ac:dyDescent="0.2"/>
    <row r="285" s="136" customFormat="1" ht="15.75" customHeight="1" x14ac:dyDescent="0.2"/>
    <row r="286" s="136" customFormat="1" ht="15.75" customHeight="1" x14ac:dyDescent="0.2"/>
    <row r="287" s="136" customFormat="1" ht="15.75" customHeight="1" x14ac:dyDescent="0.2"/>
    <row r="288" s="136" customFormat="1" ht="15.75" customHeight="1" x14ac:dyDescent="0.2"/>
    <row r="289" s="136" customFormat="1" ht="15.75" customHeight="1" x14ac:dyDescent="0.2"/>
    <row r="290" s="136" customFormat="1" ht="15.75" customHeight="1" x14ac:dyDescent="0.2"/>
    <row r="291" s="136" customFormat="1" ht="15.75" customHeight="1" x14ac:dyDescent="0.2"/>
    <row r="292" s="136" customFormat="1" ht="15.75" customHeight="1" x14ac:dyDescent="0.2"/>
    <row r="293" s="136" customFormat="1" ht="15.75" customHeight="1" x14ac:dyDescent="0.2"/>
    <row r="294" s="136" customFormat="1" ht="15.75" customHeight="1" x14ac:dyDescent="0.2"/>
    <row r="295" s="136" customFormat="1" ht="15.75" customHeight="1" x14ac:dyDescent="0.2"/>
    <row r="296" s="136" customFormat="1" ht="15.75" customHeight="1" x14ac:dyDescent="0.2"/>
    <row r="297" s="136" customFormat="1" ht="15.75" customHeight="1" x14ac:dyDescent="0.2"/>
    <row r="298" s="136" customFormat="1" ht="15.75" customHeight="1" x14ac:dyDescent="0.2"/>
    <row r="299" s="136" customFormat="1" ht="15.75" customHeight="1" x14ac:dyDescent="0.2"/>
    <row r="300" s="136" customFormat="1" ht="15.75" customHeight="1" x14ac:dyDescent="0.2"/>
    <row r="301" s="136" customFormat="1" ht="15.75" customHeight="1" x14ac:dyDescent="0.2"/>
    <row r="302" s="136" customFormat="1" ht="15.75" customHeight="1" x14ac:dyDescent="0.2"/>
    <row r="303" s="136" customFormat="1" ht="15.75" customHeight="1" x14ac:dyDescent="0.2"/>
    <row r="304" s="136" customFormat="1" ht="15.75" customHeight="1" x14ac:dyDescent="0.2"/>
    <row r="305" s="136" customFormat="1" ht="15.75" customHeight="1" x14ac:dyDescent="0.2"/>
    <row r="306" s="136" customFormat="1" ht="15.75" customHeight="1" x14ac:dyDescent="0.2"/>
    <row r="307" s="136" customFormat="1" ht="15.75" customHeight="1" x14ac:dyDescent="0.2"/>
    <row r="308" s="136" customFormat="1" ht="15.75" customHeight="1" x14ac:dyDescent="0.2"/>
    <row r="309" s="136" customFormat="1" ht="15.75" customHeight="1" x14ac:dyDescent="0.2"/>
    <row r="310" s="136" customFormat="1" ht="15.75" customHeight="1" x14ac:dyDescent="0.2"/>
    <row r="311" s="136" customFormat="1" ht="15.75" customHeight="1" x14ac:dyDescent="0.2"/>
    <row r="312" s="136" customFormat="1" ht="15.75" customHeight="1" x14ac:dyDescent="0.2"/>
    <row r="313" s="136" customFormat="1" ht="15.75" customHeight="1" x14ac:dyDescent="0.2"/>
    <row r="314" s="136" customFormat="1" ht="15.75" customHeight="1" x14ac:dyDescent="0.2"/>
    <row r="315" s="136" customFormat="1" ht="15.75" customHeight="1" x14ac:dyDescent="0.2"/>
    <row r="316" s="136" customFormat="1" ht="15.75" customHeight="1" x14ac:dyDescent="0.2"/>
    <row r="317" s="136" customFormat="1" ht="15.75" customHeight="1" x14ac:dyDescent="0.2"/>
    <row r="318" s="136" customFormat="1" ht="15.75" customHeight="1" x14ac:dyDescent="0.2"/>
    <row r="319" s="136" customFormat="1" ht="15.75" customHeight="1" x14ac:dyDescent="0.2"/>
    <row r="320" s="136" customFormat="1" ht="15.75" customHeight="1" x14ac:dyDescent="0.2"/>
    <row r="321" s="136" customFormat="1" ht="15.75" customHeight="1" x14ac:dyDescent="0.2"/>
    <row r="322" s="136" customFormat="1" ht="15.75" customHeight="1" x14ac:dyDescent="0.2"/>
    <row r="323" s="136" customFormat="1" ht="15.75" customHeight="1" x14ac:dyDescent="0.2"/>
    <row r="324" s="136" customFormat="1" ht="15.75" customHeight="1" x14ac:dyDescent="0.2"/>
    <row r="325" s="136" customFormat="1" ht="15.75" customHeight="1" x14ac:dyDescent="0.2"/>
    <row r="326" s="136" customFormat="1" ht="15.75" customHeight="1" x14ac:dyDescent="0.2"/>
    <row r="327" s="136" customFormat="1" ht="15.75" customHeight="1" x14ac:dyDescent="0.2"/>
    <row r="328" s="136" customFormat="1" ht="15.75" customHeight="1" x14ac:dyDescent="0.2"/>
    <row r="329" s="136" customFormat="1" ht="15.75" customHeight="1" x14ac:dyDescent="0.2"/>
    <row r="330" s="136" customFormat="1" ht="15.75" customHeight="1" x14ac:dyDescent="0.2"/>
    <row r="331" s="136" customFormat="1" ht="15.75" customHeight="1" x14ac:dyDescent="0.2"/>
    <row r="332" s="136" customFormat="1" ht="15.75" customHeight="1" x14ac:dyDescent="0.2"/>
    <row r="333" s="136" customFormat="1" ht="15.75" customHeight="1" x14ac:dyDescent="0.2"/>
    <row r="334" s="136" customFormat="1" ht="15.75" customHeight="1" x14ac:dyDescent="0.2"/>
    <row r="335" s="136" customFormat="1" ht="15.75" customHeight="1" x14ac:dyDescent="0.2"/>
    <row r="336" s="136" customFormat="1" ht="15.75" customHeight="1" x14ac:dyDescent="0.2"/>
    <row r="337" s="136" customFormat="1" ht="15.75" customHeight="1" x14ac:dyDescent="0.2"/>
    <row r="338" s="136" customFormat="1" ht="15.75" customHeight="1" x14ac:dyDescent="0.2"/>
    <row r="339" s="136" customFormat="1" ht="15.75" customHeight="1" x14ac:dyDescent="0.2"/>
    <row r="340" s="136" customFormat="1" ht="15.75" customHeight="1" x14ac:dyDescent="0.2"/>
    <row r="341" s="136" customFormat="1" ht="15.75" customHeight="1" x14ac:dyDescent="0.2"/>
    <row r="342" s="136" customFormat="1" ht="15.75" customHeight="1" x14ac:dyDescent="0.2"/>
    <row r="343" s="136" customFormat="1" ht="15.75" customHeight="1" x14ac:dyDescent="0.2"/>
    <row r="344" s="136" customFormat="1" ht="15.75" customHeight="1" x14ac:dyDescent="0.2"/>
    <row r="345" s="136" customFormat="1" ht="15.75" customHeight="1" x14ac:dyDescent="0.2"/>
    <row r="346" s="136" customFormat="1" ht="15.75" customHeight="1" x14ac:dyDescent="0.2"/>
    <row r="347" s="136" customFormat="1" ht="15.75" customHeight="1" x14ac:dyDescent="0.2"/>
    <row r="348" s="136" customFormat="1" ht="15.75" customHeight="1" x14ac:dyDescent="0.2"/>
    <row r="349" s="136" customFormat="1" ht="15.75" customHeight="1" x14ac:dyDescent="0.2"/>
    <row r="350" s="136" customFormat="1" ht="15.75" customHeight="1" x14ac:dyDescent="0.2"/>
    <row r="351" s="136" customFormat="1" ht="15.75" customHeight="1" x14ac:dyDescent="0.2"/>
    <row r="352" s="136" customFormat="1" ht="15.75" customHeight="1" x14ac:dyDescent="0.2"/>
    <row r="353" s="136" customFormat="1" ht="15.75" customHeight="1" x14ac:dyDescent="0.2"/>
    <row r="354" s="136" customFormat="1" ht="15.75" customHeight="1" x14ac:dyDescent="0.2"/>
    <row r="355" s="136" customFormat="1" ht="15.75" customHeight="1" x14ac:dyDescent="0.2"/>
    <row r="356" s="136" customFormat="1" ht="15.75" customHeight="1" x14ac:dyDescent="0.2"/>
    <row r="357" s="136" customFormat="1" ht="15.75" customHeight="1" x14ac:dyDescent="0.2"/>
    <row r="358" s="136" customFormat="1" ht="15.75" customHeight="1" x14ac:dyDescent="0.2"/>
    <row r="359" s="136" customFormat="1" ht="15.75" customHeight="1" x14ac:dyDescent="0.2"/>
    <row r="360" s="136" customFormat="1" ht="15.75" customHeight="1" x14ac:dyDescent="0.2"/>
    <row r="361" s="136" customFormat="1" ht="15.75" customHeight="1" x14ac:dyDescent="0.2"/>
    <row r="362" s="136" customFormat="1" ht="15.75" customHeight="1" x14ac:dyDescent="0.2"/>
    <row r="363" s="136" customFormat="1" ht="15.75" customHeight="1" x14ac:dyDescent="0.2"/>
    <row r="364" s="136" customFormat="1" ht="15.75" customHeight="1" x14ac:dyDescent="0.2"/>
    <row r="365" s="136" customFormat="1" ht="15.75" customHeight="1" x14ac:dyDescent="0.2"/>
    <row r="366" s="136" customFormat="1" ht="15.75" customHeight="1" x14ac:dyDescent="0.2"/>
    <row r="367" s="136" customFormat="1" ht="15.75" customHeight="1" x14ac:dyDescent="0.2"/>
    <row r="368" s="136" customFormat="1" ht="15.75" customHeight="1" x14ac:dyDescent="0.2"/>
    <row r="369" s="136" customFormat="1" ht="15.75" customHeight="1" x14ac:dyDescent="0.2"/>
    <row r="370" s="136" customFormat="1" ht="15.75" customHeight="1" x14ac:dyDescent="0.2"/>
    <row r="371" s="136" customFormat="1" ht="15.75" customHeight="1" x14ac:dyDescent="0.2"/>
    <row r="372" s="136" customFormat="1" ht="15.75" customHeight="1" x14ac:dyDescent="0.2"/>
    <row r="373" s="136" customFormat="1" ht="15.75" customHeight="1" x14ac:dyDescent="0.2"/>
    <row r="374" s="136" customFormat="1" ht="15.75" customHeight="1" x14ac:dyDescent="0.2"/>
    <row r="375" s="136" customFormat="1" ht="15.75" customHeight="1" x14ac:dyDescent="0.2"/>
    <row r="376" s="136" customFormat="1" ht="15.75" customHeight="1" x14ac:dyDescent="0.2"/>
    <row r="377" s="136" customFormat="1" ht="15.75" customHeight="1" x14ac:dyDescent="0.2"/>
    <row r="378" s="136" customFormat="1" ht="15.75" customHeight="1" x14ac:dyDescent="0.2"/>
    <row r="379" s="136" customFormat="1" ht="15.75" customHeight="1" x14ac:dyDescent="0.2"/>
    <row r="380" s="136" customFormat="1" ht="15.75" customHeight="1" x14ac:dyDescent="0.2"/>
    <row r="381" s="136" customFormat="1" ht="15.75" customHeight="1" x14ac:dyDescent="0.2"/>
    <row r="382" s="136" customFormat="1" ht="15.75" customHeight="1" x14ac:dyDescent="0.2"/>
    <row r="383" s="136" customFormat="1" ht="15.75" customHeight="1" x14ac:dyDescent="0.2"/>
    <row r="384" s="136" customFormat="1" ht="15.75" customHeight="1" x14ac:dyDescent="0.2"/>
    <row r="385" s="136" customFormat="1" ht="15.75" customHeight="1" x14ac:dyDescent="0.2"/>
    <row r="386" s="136" customFormat="1" ht="15.75" customHeight="1" x14ac:dyDescent="0.2"/>
    <row r="387" s="136" customFormat="1" ht="15.75" customHeight="1" x14ac:dyDescent="0.2"/>
    <row r="388" s="136" customFormat="1" ht="15.75" customHeight="1" x14ac:dyDescent="0.2"/>
    <row r="389" s="136" customFormat="1" ht="15.75" customHeight="1" x14ac:dyDescent="0.2"/>
    <row r="390" s="136" customFormat="1" ht="15.75" customHeight="1" x14ac:dyDescent="0.2"/>
    <row r="391" s="136" customFormat="1" ht="15.75" customHeight="1" x14ac:dyDescent="0.2"/>
    <row r="392" s="136" customFormat="1" ht="15.75" customHeight="1" x14ac:dyDescent="0.2"/>
    <row r="393" s="136" customFormat="1" ht="15.75" customHeight="1" x14ac:dyDescent="0.2"/>
    <row r="394" s="136" customFormat="1" ht="15.75" customHeight="1" x14ac:dyDescent="0.2"/>
    <row r="395" s="136" customFormat="1" ht="15.75" customHeight="1" x14ac:dyDescent="0.2"/>
    <row r="396" s="136" customFormat="1" ht="15.75" customHeight="1" x14ac:dyDescent="0.2"/>
    <row r="397" s="136" customFormat="1" ht="15.75" customHeight="1" x14ac:dyDescent="0.2"/>
    <row r="398" s="136" customFormat="1" ht="15.75" customHeight="1" x14ac:dyDescent="0.2"/>
    <row r="399" s="136" customFormat="1" ht="15.75" customHeight="1" x14ac:dyDescent="0.2"/>
    <row r="400" s="136" customFormat="1" ht="15.75" customHeight="1" x14ac:dyDescent="0.2"/>
    <row r="401" s="136" customFormat="1" ht="15.75" customHeight="1" x14ac:dyDescent="0.2"/>
    <row r="402" s="136" customFormat="1" ht="15.75" customHeight="1" x14ac:dyDescent="0.2"/>
    <row r="403" s="136" customFormat="1" ht="15.75" customHeight="1" x14ac:dyDescent="0.2"/>
    <row r="404" s="136" customFormat="1" ht="15.75" customHeight="1" x14ac:dyDescent="0.2"/>
    <row r="405" s="136" customFormat="1" ht="15.75" customHeight="1" x14ac:dyDescent="0.2"/>
    <row r="406" s="136" customFormat="1" ht="15.75" customHeight="1" x14ac:dyDescent="0.2"/>
    <row r="407" s="136" customFormat="1" ht="15.75" customHeight="1" x14ac:dyDescent="0.2"/>
    <row r="408" s="136" customFormat="1" ht="15.75" customHeight="1" x14ac:dyDescent="0.2"/>
    <row r="409" s="136" customFormat="1" ht="15.75" customHeight="1" x14ac:dyDescent="0.2"/>
    <row r="410" s="136" customFormat="1" ht="15.75" customHeight="1" x14ac:dyDescent="0.2"/>
    <row r="411" s="136" customFormat="1" ht="15.75" customHeight="1" x14ac:dyDescent="0.2"/>
    <row r="412" s="136" customFormat="1" ht="15.75" customHeight="1" x14ac:dyDescent="0.2"/>
    <row r="413" s="136" customFormat="1" ht="15.75" customHeight="1" x14ac:dyDescent="0.2"/>
    <row r="414" s="136" customFormat="1" ht="15.75" customHeight="1" x14ac:dyDescent="0.2"/>
    <row r="415" s="136" customFormat="1" ht="15.75" customHeight="1" x14ac:dyDescent="0.2"/>
    <row r="416" s="136" customFormat="1" ht="15.75" customHeight="1" x14ac:dyDescent="0.2"/>
    <row r="417" s="136" customFormat="1" ht="15.75" customHeight="1" x14ac:dyDescent="0.2"/>
    <row r="418" s="136" customFormat="1" ht="15.75" customHeight="1" x14ac:dyDescent="0.2"/>
    <row r="419" s="136" customFormat="1" ht="15.75" customHeight="1" x14ac:dyDescent="0.2"/>
    <row r="420" s="136" customFormat="1" ht="15.75" customHeight="1" x14ac:dyDescent="0.2"/>
    <row r="421" s="136" customFormat="1" ht="15.75" customHeight="1" x14ac:dyDescent="0.2"/>
    <row r="422" s="136" customFormat="1" ht="15.75" customHeight="1" x14ac:dyDescent="0.2"/>
    <row r="423" s="136" customFormat="1" ht="15.75" customHeight="1" x14ac:dyDescent="0.2"/>
    <row r="424" s="136" customFormat="1" ht="15.75" customHeight="1" x14ac:dyDescent="0.2"/>
    <row r="425" s="136" customFormat="1" ht="15.75" customHeight="1" x14ac:dyDescent="0.2"/>
    <row r="426" s="136" customFormat="1" ht="15.75" customHeight="1" x14ac:dyDescent="0.2"/>
    <row r="427" s="136" customFormat="1" ht="15.75" customHeight="1" x14ac:dyDescent="0.2"/>
    <row r="428" s="136" customFormat="1" ht="15.75" customHeight="1" x14ac:dyDescent="0.2"/>
    <row r="429" s="136" customFormat="1" ht="15.75" customHeight="1" x14ac:dyDescent="0.2"/>
    <row r="430" s="136" customFormat="1" ht="15.75" customHeight="1" x14ac:dyDescent="0.2"/>
    <row r="431" s="136" customFormat="1" ht="15.75" customHeight="1" x14ac:dyDescent="0.2"/>
    <row r="432" s="136" customFormat="1" ht="15.75" customHeight="1" x14ac:dyDescent="0.2"/>
    <row r="433" s="136" customFormat="1" ht="15.75" customHeight="1" x14ac:dyDescent="0.2"/>
    <row r="434" s="136" customFormat="1" ht="15.75" customHeight="1" x14ac:dyDescent="0.2"/>
    <row r="435" s="136" customFormat="1" ht="15.75" customHeight="1" x14ac:dyDescent="0.2"/>
    <row r="436" s="136" customFormat="1" ht="15.75" customHeight="1" x14ac:dyDescent="0.2"/>
    <row r="437" s="136" customFormat="1" ht="15.75" customHeight="1" x14ac:dyDescent="0.2"/>
    <row r="438" s="136" customFormat="1" ht="15.75" customHeight="1" x14ac:dyDescent="0.2"/>
    <row r="439" s="136" customFormat="1" ht="15.75" customHeight="1" x14ac:dyDescent="0.2"/>
    <row r="440" s="136" customFormat="1" ht="15.75" customHeight="1" x14ac:dyDescent="0.2"/>
    <row r="441" s="136" customFormat="1" ht="15.75" customHeight="1" x14ac:dyDescent="0.2"/>
    <row r="442" s="136" customFormat="1" ht="15.75" customHeight="1" x14ac:dyDescent="0.2"/>
    <row r="443" s="136" customFormat="1" ht="15.75" customHeight="1" x14ac:dyDescent="0.2"/>
    <row r="444" s="136" customFormat="1" ht="15.75" customHeight="1" x14ac:dyDescent="0.2"/>
    <row r="445" s="136" customFormat="1" ht="15.75" customHeight="1" x14ac:dyDescent="0.2"/>
    <row r="446" s="136" customFormat="1" ht="15.75" customHeight="1" x14ac:dyDescent="0.2"/>
    <row r="447" s="136" customFormat="1" ht="15.75" customHeight="1" x14ac:dyDescent="0.2"/>
    <row r="448" s="136" customFormat="1" ht="15.75" customHeight="1" x14ac:dyDescent="0.2"/>
    <row r="449" s="136" customFormat="1" ht="15.75" customHeight="1" x14ac:dyDescent="0.2"/>
    <row r="450" s="136" customFormat="1" ht="15.75" customHeight="1" x14ac:dyDescent="0.2"/>
    <row r="451" s="136" customFormat="1" ht="15.75" customHeight="1" x14ac:dyDescent="0.2"/>
    <row r="452" s="136" customFormat="1" ht="15.75" customHeight="1" x14ac:dyDescent="0.2"/>
    <row r="453" s="136" customFormat="1" ht="15.75" customHeight="1" x14ac:dyDescent="0.2"/>
    <row r="454" s="136" customFormat="1" ht="15.75" customHeight="1" x14ac:dyDescent="0.2"/>
    <row r="455" s="136" customFormat="1" ht="15.75" customHeight="1" x14ac:dyDescent="0.2"/>
    <row r="456" s="136" customFormat="1" ht="15.75" customHeight="1" x14ac:dyDescent="0.2"/>
    <row r="457" s="136" customFormat="1" ht="15.75" customHeight="1" x14ac:dyDescent="0.2"/>
    <row r="458" s="136" customFormat="1" ht="15.75" customHeight="1" x14ac:dyDescent="0.2"/>
    <row r="459" s="136" customFormat="1" ht="15.75" customHeight="1" x14ac:dyDescent="0.2"/>
    <row r="460" s="136" customFormat="1" ht="15.75" customHeight="1" x14ac:dyDescent="0.2"/>
    <row r="461" s="136" customFormat="1" ht="15.75" customHeight="1" x14ac:dyDescent="0.2"/>
    <row r="462" s="136" customFormat="1" ht="15.75" customHeight="1" x14ac:dyDescent="0.2"/>
    <row r="463" s="136" customFormat="1" ht="15.75" customHeight="1" x14ac:dyDescent="0.2"/>
    <row r="464" s="136" customFormat="1" ht="15.75" customHeight="1" x14ac:dyDescent="0.2"/>
    <row r="465" s="136" customFormat="1" ht="15.75" customHeight="1" x14ac:dyDescent="0.2"/>
    <row r="466" s="136" customFormat="1" ht="15.75" customHeight="1" x14ac:dyDescent="0.2"/>
    <row r="467" s="136" customFormat="1" ht="15.75" customHeight="1" x14ac:dyDescent="0.2"/>
    <row r="468" s="136" customFormat="1" ht="15.75" customHeight="1" x14ac:dyDescent="0.2"/>
    <row r="469" s="136" customFormat="1" ht="15.75" customHeight="1" x14ac:dyDescent="0.2"/>
    <row r="470" s="136" customFormat="1" ht="15.75" customHeight="1" x14ac:dyDescent="0.2"/>
    <row r="471" s="136" customFormat="1" ht="15.75" customHeight="1" x14ac:dyDescent="0.2"/>
    <row r="472" s="136" customFormat="1" ht="15.75" customHeight="1" x14ac:dyDescent="0.2"/>
    <row r="473" s="136" customFormat="1" ht="15.75" customHeight="1" x14ac:dyDescent="0.2"/>
    <row r="474" s="136" customFormat="1" ht="15.75" customHeight="1" x14ac:dyDescent="0.2"/>
    <row r="475" s="136" customFormat="1" ht="15.75" customHeight="1" x14ac:dyDescent="0.2"/>
    <row r="476" s="136" customFormat="1" ht="15.75" customHeight="1" x14ac:dyDescent="0.2"/>
    <row r="477" s="136" customFormat="1" ht="15.75" customHeight="1" x14ac:dyDescent="0.2"/>
    <row r="478" s="136" customFormat="1" ht="15.75" customHeight="1" x14ac:dyDescent="0.2"/>
    <row r="479" s="136" customFormat="1" ht="15.75" customHeight="1" x14ac:dyDescent="0.2"/>
    <row r="480" s="136" customFormat="1" ht="15.75" customHeight="1" x14ac:dyDescent="0.2"/>
    <row r="481" s="136" customFormat="1" ht="15.75" customHeight="1" x14ac:dyDescent="0.2"/>
    <row r="482" s="136" customFormat="1" ht="15.75" customHeight="1" x14ac:dyDescent="0.2"/>
    <row r="483" s="136" customFormat="1" ht="15.75" customHeight="1" x14ac:dyDescent="0.2"/>
    <row r="484" s="136" customFormat="1" ht="15.75" customHeight="1" x14ac:dyDescent="0.2"/>
    <row r="485" s="136" customFormat="1" ht="15.75" customHeight="1" x14ac:dyDescent="0.2"/>
    <row r="486" s="136" customFormat="1" ht="15.75" customHeight="1" x14ac:dyDescent="0.2"/>
    <row r="487" s="136" customFormat="1" ht="15.75" customHeight="1" x14ac:dyDescent="0.2"/>
    <row r="488" s="136" customFormat="1" ht="15.75" customHeight="1" x14ac:dyDescent="0.2"/>
    <row r="489" s="136" customFormat="1" ht="15.75" customHeight="1" x14ac:dyDescent="0.2"/>
    <row r="490" s="136" customFormat="1" ht="15.75" customHeight="1" x14ac:dyDescent="0.2"/>
    <row r="491" s="136" customFormat="1" ht="15.75" customHeight="1" x14ac:dyDescent="0.2"/>
    <row r="492" s="136" customFormat="1" ht="15.75" customHeight="1" x14ac:dyDescent="0.2"/>
    <row r="493" s="136" customFormat="1" ht="15.75" customHeight="1" x14ac:dyDescent="0.2"/>
    <row r="494" s="136" customFormat="1" ht="15.75" customHeight="1" x14ac:dyDescent="0.2"/>
    <row r="495" s="136" customFormat="1" ht="15.75" customHeight="1" x14ac:dyDescent="0.2"/>
    <row r="496" s="136" customFormat="1" ht="15.75" customHeight="1" x14ac:dyDescent="0.2"/>
    <row r="497" s="136" customFormat="1" ht="15.75" customHeight="1" x14ac:dyDescent="0.2"/>
    <row r="498" s="136" customFormat="1" ht="15.75" customHeight="1" x14ac:dyDescent="0.2"/>
    <row r="499" s="136" customFormat="1" ht="15.75" customHeight="1" x14ac:dyDescent="0.2"/>
    <row r="500" s="136" customFormat="1" ht="15.75" customHeight="1" x14ac:dyDescent="0.2"/>
    <row r="501" s="136" customFormat="1" ht="15.75" customHeight="1" x14ac:dyDescent="0.2"/>
    <row r="502" s="136" customFormat="1" ht="15.75" customHeight="1" x14ac:dyDescent="0.2"/>
    <row r="503" s="136" customFormat="1" ht="15.75" customHeight="1" x14ac:dyDescent="0.2"/>
    <row r="504" s="136" customFormat="1" ht="15.75" customHeight="1" x14ac:dyDescent="0.2"/>
    <row r="505" s="136" customFormat="1" ht="15.75" customHeight="1" x14ac:dyDescent="0.2"/>
    <row r="506" s="136" customFormat="1" ht="15.75" customHeight="1" x14ac:dyDescent="0.2"/>
    <row r="507" s="136" customFormat="1" ht="15.75" customHeight="1" x14ac:dyDescent="0.2"/>
    <row r="508" s="136" customFormat="1" ht="15.75" customHeight="1" x14ac:dyDescent="0.2"/>
    <row r="509" s="136" customFormat="1" ht="15.75" customHeight="1" x14ac:dyDescent="0.2"/>
    <row r="510" s="136" customFormat="1" ht="15.75" customHeight="1" x14ac:dyDescent="0.2"/>
    <row r="511" s="136" customFormat="1" ht="15.75" customHeight="1" x14ac:dyDescent="0.2"/>
    <row r="512" s="136" customFormat="1" ht="15.75" customHeight="1" x14ac:dyDescent="0.2"/>
    <row r="513" s="136" customFormat="1" ht="15.75" customHeight="1" x14ac:dyDescent="0.2"/>
    <row r="514" s="136" customFormat="1" ht="15.75" customHeight="1" x14ac:dyDescent="0.2"/>
    <row r="515" s="136" customFormat="1" ht="15.75" customHeight="1" x14ac:dyDescent="0.2"/>
    <row r="516" s="136" customFormat="1" ht="15.75" customHeight="1" x14ac:dyDescent="0.2"/>
    <row r="517" s="136" customFormat="1" ht="15.75" customHeight="1" x14ac:dyDescent="0.2"/>
    <row r="518" s="136" customFormat="1" ht="15.75" customHeight="1" x14ac:dyDescent="0.2"/>
    <row r="519" s="136" customFormat="1" ht="15.75" customHeight="1" x14ac:dyDescent="0.2"/>
    <row r="520" s="136" customFormat="1" ht="15.75" customHeight="1" x14ac:dyDescent="0.2"/>
    <row r="521" s="136" customFormat="1" ht="15.75" customHeight="1" x14ac:dyDescent="0.2"/>
    <row r="522" s="136" customFormat="1" ht="15.75" customHeight="1" x14ac:dyDescent="0.2"/>
    <row r="523" s="136" customFormat="1" ht="15.75" customHeight="1" x14ac:dyDescent="0.2"/>
    <row r="524" s="136" customFormat="1" ht="15.75" customHeight="1" x14ac:dyDescent="0.2"/>
    <row r="525" s="136" customFormat="1" ht="15.75" customHeight="1" x14ac:dyDescent="0.2"/>
    <row r="526" s="136" customFormat="1" ht="15.75" customHeight="1" x14ac:dyDescent="0.2"/>
    <row r="527" s="136" customFormat="1" ht="15.75" customHeight="1" x14ac:dyDescent="0.2"/>
    <row r="528" s="136" customFormat="1" ht="15.75" customHeight="1" x14ac:dyDescent="0.2"/>
    <row r="529" s="136" customFormat="1" ht="15.75" customHeight="1" x14ac:dyDescent="0.2"/>
    <row r="530" s="136" customFormat="1" ht="15.75" customHeight="1" x14ac:dyDescent="0.2"/>
    <row r="531" s="136" customFormat="1" ht="15.75" customHeight="1" x14ac:dyDescent="0.2"/>
    <row r="532" s="136" customFormat="1" ht="15.75" customHeight="1" x14ac:dyDescent="0.2"/>
    <row r="533" s="136" customFormat="1" ht="15.75" customHeight="1" x14ac:dyDescent="0.2"/>
    <row r="534" s="136" customFormat="1" ht="15.75" customHeight="1" x14ac:dyDescent="0.2"/>
    <row r="535" s="136" customFormat="1" ht="15.75" customHeight="1" x14ac:dyDescent="0.2"/>
    <row r="536" s="136" customFormat="1" ht="15.75" customHeight="1" x14ac:dyDescent="0.2"/>
    <row r="537" s="136" customFormat="1" ht="15.75" customHeight="1" x14ac:dyDescent="0.2"/>
    <row r="538" s="136" customFormat="1" ht="15.75" customHeight="1" x14ac:dyDescent="0.2"/>
    <row r="539" s="136" customFormat="1" ht="15.75" customHeight="1" x14ac:dyDescent="0.2"/>
    <row r="540" s="136" customFormat="1" ht="15.75" customHeight="1" x14ac:dyDescent="0.2"/>
    <row r="541" s="136" customFormat="1" ht="15.75" customHeight="1" x14ac:dyDescent="0.2"/>
    <row r="542" s="136" customFormat="1" ht="15.75" customHeight="1" x14ac:dyDescent="0.2"/>
    <row r="543" s="136" customFormat="1" ht="15.75" customHeight="1" x14ac:dyDescent="0.2"/>
    <row r="544" s="136" customFormat="1" ht="15.75" customHeight="1" x14ac:dyDescent="0.2"/>
    <row r="545" s="136" customFormat="1" ht="15.75" customHeight="1" x14ac:dyDescent="0.2"/>
    <row r="546" s="136" customFormat="1" ht="15.75" customHeight="1" x14ac:dyDescent="0.2"/>
    <row r="547" s="136" customFormat="1" ht="15.75" customHeight="1" x14ac:dyDescent="0.2"/>
    <row r="548" s="136" customFormat="1" ht="15.75" customHeight="1" x14ac:dyDescent="0.2"/>
    <row r="549" s="136" customFormat="1" ht="15.75" customHeight="1" x14ac:dyDescent="0.2"/>
    <row r="550" s="136" customFormat="1" ht="15.75" customHeight="1" x14ac:dyDescent="0.2"/>
    <row r="551" s="136" customFormat="1" ht="15.75" customHeight="1" x14ac:dyDescent="0.2"/>
    <row r="552" s="136" customFormat="1" ht="15.75" customHeight="1" x14ac:dyDescent="0.2"/>
    <row r="553" s="136" customFormat="1" ht="15.75" customHeight="1" x14ac:dyDescent="0.2"/>
    <row r="554" s="136" customFormat="1" ht="15.75" customHeight="1" x14ac:dyDescent="0.2"/>
    <row r="555" s="136" customFormat="1" ht="15.75" customHeight="1" x14ac:dyDescent="0.2"/>
    <row r="556" s="136" customFormat="1" ht="15.75" customHeight="1" x14ac:dyDescent="0.2"/>
    <row r="557" s="136" customFormat="1" ht="15.75" customHeight="1" x14ac:dyDescent="0.2"/>
    <row r="558" s="136" customFormat="1" ht="15.75" customHeight="1" x14ac:dyDescent="0.2"/>
    <row r="559" s="136" customFormat="1" ht="15.75" customHeight="1" x14ac:dyDescent="0.2"/>
    <row r="560" s="136" customFormat="1" ht="15.75" customHeight="1" x14ac:dyDescent="0.2"/>
    <row r="561" s="136" customFormat="1" ht="15.75" customHeight="1" x14ac:dyDescent="0.2"/>
    <row r="562" s="136" customFormat="1" ht="15.75" customHeight="1" x14ac:dyDescent="0.2"/>
    <row r="563" s="136" customFormat="1" ht="15.75" customHeight="1" x14ac:dyDescent="0.2"/>
    <row r="564" s="136" customFormat="1" ht="15.75" customHeight="1" x14ac:dyDescent="0.2"/>
    <row r="565" s="136" customFormat="1" ht="15.75" customHeight="1" x14ac:dyDescent="0.2"/>
    <row r="566" s="136" customFormat="1" ht="15.75" customHeight="1" x14ac:dyDescent="0.2"/>
    <row r="567" s="136" customFormat="1" ht="15.75" customHeight="1" x14ac:dyDescent="0.2"/>
    <row r="568" s="136" customFormat="1" ht="15.75" customHeight="1" x14ac:dyDescent="0.2"/>
    <row r="569" s="136" customFormat="1" ht="15.75" customHeight="1" x14ac:dyDescent="0.2"/>
    <row r="570" s="136" customFormat="1" ht="15.75" customHeight="1" x14ac:dyDescent="0.2"/>
    <row r="571" s="136" customFormat="1" ht="15.75" customHeight="1" x14ac:dyDescent="0.2"/>
    <row r="572" s="136" customFormat="1" ht="15.75" customHeight="1" x14ac:dyDescent="0.2"/>
    <row r="573" s="136" customFormat="1" ht="15.75" customHeight="1" x14ac:dyDescent="0.2"/>
    <row r="574" s="136" customFormat="1" ht="15.75" customHeight="1" x14ac:dyDescent="0.2"/>
    <row r="575" s="136" customFormat="1" ht="15.75" customHeight="1" x14ac:dyDescent="0.2"/>
    <row r="576" s="136" customFormat="1" ht="15.75" customHeight="1" x14ac:dyDescent="0.2"/>
    <row r="577" s="136" customFormat="1" ht="15.75" customHeight="1" x14ac:dyDescent="0.2"/>
    <row r="578" s="136" customFormat="1" ht="15.75" customHeight="1" x14ac:dyDescent="0.2"/>
    <row r="579" s="136" customFormat="1" ht="15.75" customHeight="1" x14ac:dyDescent="0.2"/>
    <row r="580" s="136" customFormat="1" ht="15.75" customHeight="1" x14ac:dyDescent="0.2"/>
    <row r="581" s="136" customFormat="1" ht="15.75" customHeight="1" x14ac:dyDescent="0.2"/>
    <row r="582" s="136" customFormat="1" ht="15.75" customHeight="1" x14ac:dyDescent="0.2"/>
    <row r="583" s="136" customFormat="1" ht="15.75" customHeight="1" x14ac:dyDescent="0.2"/>
    <row r="584" s="136" customFormat="1" ht="15.75" customHeight="1" x14ac:dyDescent="0.2"/>
    <row r="585" s="136" customFormat="1" ht="15.75" customHeight="1" x14ac:dyDescent="0.2"/>
    <row r="586" s="136" customFormat="1" ht="15.75" customHeight="1" x14ac:dyDescent="0.2"/>
    <row r="587" s="136" customFormat="1" ht="15.75" customHeight="1" x14ac:dyDescent="0.2"/>
    <row r="588" s="136" customFormat="1" ht="15.75" customHeight="1" x14ac:dyDescent="0.2"/>
    <row r="589" s="136" customFormat="1" ht="15.75" customHeight="1" x14ac:dyDescent="0.2"/>
    <row r="590" s="136" customFormat="1" ht="15.75" customHeight="1" x14ac:dyDescent="0.2"/>
    <row r="591" s="136" customFormat="1" ht="15.75" customHeight="1" x14ac:dyDescent="0.2"/>
    <row r="592" s="136" customFormat="1" ht="15.75" customHeight="1" x14ac:dyDescent="0.2"/>
    <row r="593" s="136" customFormat="1" ht="15.75" customHeight="1" x14ac:dyDescent="0.2"/>
    <row r="594" s="136" customFormat="1" ht="15.75" customHeight="1" x14ac:dyDescent="0.2"/>
    <row r="595" s="136" customFormat="1" ht="15.75" customHeight="1" x14ac:dyDescent="0.2"/>
    <row r="596" s="136" customFormat="1" ht="15.75" customHeight="1" x14ac:dyDescent="0.2"/>
    <row r="597" s="136" customFormat="1" ht="15.75" customHeight="1" x14ac:dyDescent="0.2"/>
    <row r="598" s="136" customFormat="1" ht="15.75" customHeight="1" x14ac:dyDescent="0.2"/>
    <row r="599" s="136" customFormat="1" ht="15.75" customHeight="1" x14ac:dyDescent="0.2"/>
    <row r="600" s="136" customFormat="1" ht="15.75" customHeight="1" x14ac:dyDescent="0.2"/>
    <row r="601" s="136" customFormat="1" ht="15.75" customHeight="1" x14ac:dyDescent="0.2"/>
    <row r="602" s="136" customFormat="1" ht="15.75" customHeight="1" x14ac:dyDescent="0.2"/>
    <row r="603" s="136" customFormat="1" ht="15.75" customHeight="1" x14ac:dyDescent="0.2"/>
    <row r="604" s="136" customFormat="1" ht="15.75" customHeight="1" x14ac:dyDescent="0.2"/>
    <row r="605" s="136" customFormat="1" ht="15.75" customHeight="1" x14ac:dyDescent="0.2"/>
    <row r="606" s="136" customFormat="1" ht="15.75" customHeight="1" x14ac:dyDescent="0.2"/>
    <row r="607" s="136" customFormat="1" ht="15.75" customHeight="1" x14ac:dyDescent="0.2"/>
    <row r="608" s="136" customFormat="1" ht="15.75" customHeight="1" x14ac:dyDescent="0.2"/>
    <row r="609" s="136" customFormat="1" ht="15.75" customHeight="1" x14ac:dyDescent="0.2"/>
    <row r="610" s="136" customFormat="1" ht="15.75" customHeight="1" x14ac:dyDescent="0.2"/>
    <row r="611" s="136" customFormat="1" ht="15.75" customHeight="1" x14ac:dyDescent="0.2"/>
    <row r="612" s="136" customFormat="1" ht="15.75" customHeight="1" x14ac:dyDescent="0.2"/>
    <row r="613" s="136" customFormat="1" ht="15.75" customHeight="1" x14ac:dyDescent="0.2"/>
    <row r="614" s="136" customFormat="1" ht="15.75" customHeight="1" x14ac:dyDescent="0.2"/>
    <row r="615" s="136" customFormat="1" ht="15.75" customHeight="1" x14ac:dyDescent="0.2"/>
    <row r="616" s="136" customFormat="1" ht="15.75" customHeight="1" x14ac:dyDescent="0.2"/>
    <row r="617" s="136" customFormat="1" ht="15.75" customHeight="1" x14ac:dyDescent="0.2"/>
    <row r="618" s="136" customFormat="1" ht="15.75" customHeight="1" x14ac:dyDescent="0.2"/>
    <row r="619" s="136" customFormat="1" ht="15.75" customHeight="1" x14ac:dyDescent="0.2"/>
    <row r="620" s="136" customFormat="1" ht="15.75" customHeight="1" x14ac:dyDescent="0.2"/>
    <row r="621" s="136" customFormat="1" ht="15.75" customHeight="1" x14ac:dyDescent="0.2"/>
    <row r="622" s="136" customFormat="1" ht="15.75" customHeight="1" x14ac:dyDescent="0.2"/>
    <row r="623" s="136" customFormat="1" ht="15.75" customHeight="1" x14ac:dyDescent="0.2"/>
    <row r="624" s="136" customFormat="1" ht="15.75" customHeight="1" x14ac:dyDescent="0.2"/>
    <row r="625" s="136" customFormat="1" ht="15.75" customHeight="1" x14ac:dyDescent="0.2"/>
    <row r="626" s="136" customFormat="1" ht="15.75" customHeight="1" x14ac:dyDescent="0.2"/>
    <row r="627" s="136" customFormat="1" ht="15.75" customHeight="1" x14ac:dyDescent="0.2"/>
    <row r="628" s="136" customFormat="1" ht="15.75" customHeight="1" x14ac:dyDescent="0.2"/>
    <row r="629" s="136" customFormat="1" ht="15.75" customHeight="1" x14ac:dyDescent="0.2"/>
    <row r="630" s="136" customFormat="1" ht="15.75" customHeight="1" x14ac:dyDescent="0.2"/>
    <row r="631" s="136" customFormat="1" ht="15.75" customHeight="1" x14ac:dyDescent="0.2"/>
    <row r="632" s="136" customFormat="1" ht="15.75" customHeight="1" x14ac:dyDescent="0.2"/>
    <row r="633" s="136" customFormat="1" ht="15.75" customHeight="1" x14ac:dyDescent="0.2"/>
    <row r="634" s="136" customFormat="1" ht="15.75" customHeight="1" x14ac:dyDescent="0.2"/>
    <row r="635" s="136" customFormat="1" ht="15.75" customHeight="1" x14ac:dyDescent="0.2"/>
    <row r="636" s="136" customFormat="1" ht="15.75" customHeight="1" x14ac:dyDescent="0.2"/>
    <row r="637" s="136" customFormat="1" ht="15.75" customHeight="1" x14ac:dyDescent="0.2"/>
    <row r="638" s="136" customFormat="1" ht="15.75" customHeight="1" x14ac:dyDescent="0.2"/>
    <row r="639" s="136" customFormat="1" ht="15.75" customHeight="1" x14ac:dyDescent="0.2"/>
    <row r="640" s="136" customFormat="1" ht="15.75" customHeight="1" x14ac:dyDescent="0.2"/>
    <row r="641" s="136" customFormat="1" ht="15.75" customHeight="1" x14ac:dyDescent="0.2"/>
    <row r="642" s="136" customFormat="1" ht="15.75" customHeight="1" x14ac:dyDescent="0.2"/>
    <row r="643" s="136" customFormat="1" ht="15.75" customHeight="1" x14ac:dyDescent="0.2"/>
    <row r="644" s="136" customFormat="1" ht="15.75" customHeight="1" x14ac:dyDescent="0.2"/>
    <row r="645" s="136" customFormat="1" ht="15.75" customHeight="1" x14ac:dyDescent="0.2"/>
    <row r="646" s="136" customFormat="1" ht="15.75" customHeight="1" x14ac:dyDescent="0.2"/>
    <row r="647" s="136" customFormat="1" ht="15.75" customHeight="1" x14ac:dyDescent="0.2"/>
    <row r="648" s="136" customFormat="1" ht="15.75" customHeight="1" x14ac:dyDescent="0.2"/>
    <row r="649" s="136" customFormat="1" ht="15.75" customHeight="1" x14ac:dyDescent="0.2"/>
    <row r="650" s="136" customFormat="1" ht="15.75" customHeight="1" x14ac:dyDescent="0.2"/>
    <row r="651" s="136" customFormat="1" ht="15.75" customHeight="1" x14ac:dyDescent="0.2"/>
    <row r="652" s="136" customFormat="1" ht="15.75" customHeight="1" x14ac:dyDescent="0.2"/>
    <row r="653" s="136" customFormat="1" ht="15.75" customHeight="1" x14ac:dyDescent="0.2"/>
    <row r="654" s="136" customFormat="1" ht="15.75" customHeight="1" x14ac:dyDescent="0.2"/>
    <row r="655" s="136" customFormat="1" ht="15.75" customHeight="1" x14ac:dyDescent="0.2"/>
    <row r="656" s="136" customFormat="1" ht="15.75" customHeight="1" x14ac:dyDescent="0.2"/>
    <row r="657" s="136" customFormat="1" ht="15.75" customHeight="1" x14ac:dyDescent="0.2"/>
    <row r="658" s="136" customFormat="1" ht="15.75" customHeight="1" x14ac:dyDescent="0.2"/>
    <row r="659" s="136" customFormat="1" ht="15.75" customHeight="1" x14ac:dyDescent="0.2"/>
    <row r="660" s="136" customFormat="1" ht="15.75" customHeight="1" x14ac:dyDescent="0.2"/>
    <row r="661" s="136" customFormat="1" ht="15.75" customHeight="1" x14ac:dyDescent="0.2"/>
    <row r="662" s="136" customFormat="1" ht="15.75" customHeight="1" x14ac:dyDescent="0.2"/>
    <row r="663" s="136" customFormat="1" ht="15.75" customHeight="1" x14ac:dyDescent="0.2"/>
    <row r="664" s="136" customFormat="1" ht="15.75" customHeight="1" x14ac:dyDescent="0.2"/>
    <row r="665" s="136" customFormat="1" ht="15.75" customHeight="1" x14ac:dyDescent="0.2"/>
    <row r="666" s="136" customFormat="1" ht="15.75" customHeight="1" x14ac:dyDescent="0.2"/>
    <row r="667" s="136" customFormat="1" ht="15.75" customHeight="1" x14ac:dyDescent="0.2"/>
    <row r="668" s="136" customFormat="1" ht="15.75" customHeight="1" x14ac:dyDescent="0.2"/>
    <row r="669" s="136" customFormat="1" ht="15.75" customHeight="1" x14ac:dyDescent="0.2"/>
    <row r="670" s="136" customFormat="1" ht="15.75" customHeight="1" x14ac:dyDescent="0.2"/>
    <row r="671" s="136" customFormat="1" ht="15.75" customHeight="1" x14ac:dyDescent="0.2"/>
    <row r="672" s="136" customFormat="1" ht="15.75" customHeight="1" x14ac:dyDescent="0.2"/>
    <row r="673" s="136" customFormat="1" ht="15.75" customHeight="1" x14ac:dyDescent="0.2"/>
    <row r="674" s="136" customFormat="1" ht="15.75" customHeight="1" x14ac:dyDescent="0.2"/>
    <row r="675" s="136" customFormat="1" ht="15.75" customHeight="1" x14ac:dyDescent="0.2"/>
    <row r="676" s="136" customFormat="1" ht="15.75" customHeight="1" x14ac:dyDescent="0.2"/>
    <row r="677" s="136" customFormat="1" ht="15.75" customHeight="1" x14ac:dyDescent="0.2"/>
    <row r="678" s="136" customFormat="1" ht="15.75" customHeight="1" x14ac:dyDescent="0.2"/>
    <row r="679" s="136" customFormat="1" ht="15.75" customHeight="1" x14ac:dyDescent="0.2"/>
    <row r="680" s="136" customFormat="1" ht="15.75" customHeight="1" x14ac:dyDescent="0.2"/>
    <row r="681" s="136" customFormat="1" ht="15.75" customHeight="1" x14ac:dyDescent="0.2"/>
    <row r="682" s="136" customFormat="1" ht="15.75" customHeight="1" x14ac:dyDescent="0.2"/>
    <row r="683" s="136" customFormat="1" ht="15.75" customHeight="1" x14ac:dyDescent="0.2"/>
    <row r="684" s="136" customFormat="1" ht="15.75" customHeight="1" x14ac:dyDescent="0.2"/>
    <row r="685" s="136" customFormat="1" ht="15.75" customHeight="1" x14ac:dyDescent="0.2"/>
    <row r="686" s="136" customFormat="1" ht="15.75" customHeight="1" x14ac:dyDescent="0.2"/>
    <row r="687" s="136" customFormat="1" ht="15.75" customHeight="1" x14ac:dyDescent="0.2"/>
    <row r="688" s="136" customFormat="1" ht="15.75" customHeight="1" x14ac:dyDescent="0.2"/>
    <row r="689" s="136" customFormat="1" ht="15.75" customHeight="1" x14ac:dyDescent="0.2"/>
    <row r="690" s="136" customFormat="1" ht="15.75" customHeight="1" x14ac:dyDescent="0.2"/>
    <row r="691" s="136" customFormat="1" ht="15.75" customHeight="1" x14ac:dyDescent="0.2"/>
    <row r="692" s="136" customFormat="1" ht="15.75" customHeight="1" x14ac:dyDescent="0.2"/>
    <row r="693" s="136" customFormat="1" ht="15.75" customHeight="1" x14ac:dyDescent="0.2"/>
    <row r="694" s="136" customFormat="1" ht="15.75" customHeight="1" x14ac:dyDescent="0.2"/>
    <row r="695" s="136" customFormat="1" ht="15.75" customHeight="1" x14ac:dyDescent="0.2"/>
    <row r="696" s="136" customFormat="1" ht="15.75" customHeight="1" x14ac:dyDescent="0.2"/>
    <row r="697" s="136" customFormat="1" ht="15.75" customHeight="1" x14ac:dyDescent="0.2"/>
    <row r="698" s="136" customFormat="1" ht="15.75" customHeight="1" x14ac:dyDescent="0.2"/>
    <row r="699" s="136" customFormat="1" ht="15.75" customHeight="1" x14ac:dyDescent="0.2"/>
    <row r="700" s="136" customFormat="1" ht="15.75" customHeight="1" x14ac:dyDescent="0.2"/>
    <row r="701" s="136" customFormat="1" ht="15.75" customHeight="1" x14ac:dyDescent="0.2"/>
    <row r="702" s="136" customFormat="1" ht="15.75" customHeight="1" x14ac:dyDescent="0.2"/>
    <row r="703" s="136" customFormat="1" ht="15.75" customHeight="1" x14ac:dyDescent="0.2"/>
    <row r="704" s="136" customFormat="1" ht="15.75" customHeight="1" x14ac:dyDescent="0.2"/>
    <row r="705" s="136" customFormat="1" ht="15.75" customHeight="1" x14ac:dyDescent="0.2"/>
    <row r="706" s="136" customFormat="1" ht="15.75" customHeight="1" x14ac:dyDescent="0.2"/>
    <row r="707" s="136" customFormat="1" ht="15.75" customHeight="1" x14ac:dyDescent="0.2"/>
    <row r="708" s="136" customFormat="1" ht="15.75" customHeight="1" x14ac:dyDescent="0.2"/>
    <row r="709" s="136" customFormat="1" ht="15.75" customHeight="1" x14ac:dyDescent="0.2"/>
    <row r="710" s="136" customFormat="1" ht="15.75" customHeight="1" x14ac:dyDescent="0.2"/>
    <row r="711" s="136" customFormat="1" ht="15.75" customHeight="1" x14ac:dyDescent="0.2"/>
    <row r="712" s="136" customFormat="1" ht="15.75" customHeight="1" x14ac:dyDescent="0.2"/>
    <row r="713" s="136" customFormat="1" ht="15.75" customHeight="1" x14ac:dyDescent="0.2"/>
    <row r="714" s="136" customFormat="1" ht="15.75" customHeight="1" x14ac:dyDescent="0.2"/>
    <row r="715" s="136" customFormat="1" ht="15.75" customHeight="1" x14ac:dyDescent="0.2"/>
    <row r="716" s="136" customFormat="1" ht="15.75" customHeight="1" x14ac:dyDescent="0.2"/>
    <row r="717" s="136" customFormat="1" ht="15.75" customHeight="1" x14ac:dyDescent="0.2"/>
    <row r="718" s="136" customFormat="1" ht="15.75" customHeight="1" x14ac:dyDescent="0.2"/>
    <row r="719" s="136" customFormat="1" ht="15.75" customHeight="1" x14ac:dyDescent="0.2"/>
    <row r="720" s="136" customFormat="1" ht="15.75" customHeight="1" x14ac:dyDescent="0.2"/>
    <row r="721" s="136" customFormat="1" ht="15.75" customHeight="1" x14ac:dyDescent="0.2"/>
    <row r="722" s="136" customFormat="1" ht="15.75" customHeight="1" x14ac:dyDescent="0.2"/>
    <row r="723" s="136" customFormat="1" ht="15.75" customHeight="1" x14ac:dyDescent="0.2"/>
    <row r="724" s="136" customFormat="1" ht="15.75" customHeight="1" x14ac:dyDescent="0.2"/>
    <row r="725" s="136" customFormat="1" ht="15.75" customHeight="1" x14ac:dyDescent="0.2"/>
    <row r="726" s="136" customFormat="1" ht="15.75" customHeight="1" x14ac:dyDescent="0.2"/>
    <row r="727" s="136" customFormat="1" ht="15.75" customHeight="1" x14ac:dyDescent="0.2"/>
    <row r="728" s="136" customFormat="1" ht="15.75" customHeight="1" x14ac:dyDescent="0.2"/>
    <row r="729" s="136" customFormat="1" ht="15.75" customHeight="1" x14ac:dyDescent="0.2"/>
    <row r="730" s="136" customFormat="1" ht="15.75" customHeight="1" x14ac:dyDescent="0.2"/>
    <row r="731" s="136" customFormat="1" ht="15.75" customHeight="1" x14ac:dyDescent="0.2"/>
    <row r="732" s="136" customFormat="1" ht="15.75" customHeight="1" x14ac:dyDescent="0.2"/>
    <row r="733" s="136" customFormat="1" ht="15.75" customHeight="1" x14ac:dyDescent="0.2"/>
    <row r="734" s="136" customFormat="1" ht="15.75" customHeight="1" x14ac:dyDescent="0.2"/>
    <row r="735" s="136" customFormat="1" ht="15.75" customHeight="1" x14ac:dyDescent="0.2"/>
    <row r="736" s="136" customFormat="1" ht="15.75" customHeight="1" x14ac:dyDescent="0.2"/>
    <row r="737" s="136" customFormat="1" ht="15.75" customHeight="1" x14ac:dyDescent="0.2"/>
    <row r="738" s="136" customFormat="1" ht="15.75" customHeight="1" x14ac:dyDescent="0.2"/>
    <row r="739" s="136" customFormat="1" ht="15.75" customHeight="1" x14ac:dyDescent="0.2"/>
    <row r="740" s="136" customFormat="1" ht="15.75" customHeight="1" x14ac:dyDescent="0.2"/>
    <row r="741" s="136" customFormat="1" ht="15.75" customHeight="1" x14ac:dyDescent="0.2"/>
    <row r="742" s="136" customFormat="1" ht="15.75" customHeight="1" x14ac:dyDescent="0.2"/>
    <row r="743" s="136" customFormat="1" ht="15.75" customHeight="1" x14ac:dyDescent="0.2"/>
    <row r="744" s="136" customFormat="1" ht="15.75" customHeight="1" x14ac:dyDescent="0.2"/>
    <row r="745" s="136" customFormat="1" ht="15.75" customHeight="1" x14ac:dyDescent="0.2"/>
    <row r="746" s="136" customFormat="1" ht="15.75" customHeight="1" x14ac:dyDescent="0.2"/>
    <row r="747" s="136" customFormat="1" ht="15.75" customHeight="1" x14ac:dyDescent="0.2"/>
    <row r="748" s="136" customFormat="1" ht="15.75" customHeight="1" x14ac:dyDescent="0.2"/>
    <row r="749" s="136" customFormat="1" ht="15.75" customHeight="1" x14ac:dyDescent="0.2"/>
    <row r="750" s="136" customFormat="1" ht="15.75" customHeight="1" x14ac:dyDescent="0.2"/>
    <row r="751" s="136" customFormat="1" ht="15.75" customHeight="1" x14ac:dyDescent="0.2"/>
    <row r="752" s="136" customFormat="1" ht="15.75" customHeight="1" x14ac:dyDescent="0.2"/>
    <row r="753" s="136" customFormat="1" ht="15.75" customHeight="1" x14ac:dyDescent="0.2"/>
    <row r="754" s="136" customFormat="1" ht="15.75" customHeight="1" x14ac:dyDescent="0.2"/>
    <row r="755" s="136" customFormat="1" ht="15.75" customHeight="1" x14ac:dyDescent="0.2"/>
    <row r="756" s="136" customFormat="1" ht="15.75" customHeight="1" x14ac:dyDescent="0.2"/>
    <row r="757" s="136" customFormat="1" ht="15.75" customHeight="1" x14ac:dyDescent="0.2"/>
    <row r="758" s="136" customFormat="1" ht="15.75" customHeight="1" x14ac:dyDescent="0.2"/>
    <row r="759" s="136" customFormat="1" ht="15.75" customHeight="1" x14ac:dyDescent="0.2"/>
    <row r="760" s="136" customFormat="1" ht="15.75" customHeight="1" x14ac:dyDescent="0.2"/>
    <row r="761" s="136" customFormat="1" ht="15.75" customHeight="1" x14ac:dyDescent="0.2"/>
    <row r="762" s="136" customFormat="1" ht="15.75" customHeight="1" x14ac:dyDescent="0.2"/>
    <row r="763" s="136" customFormat="1" ht="15.75" customHeight="1" x14ac:dyDescent="0.2"/>
    <row r="764" s="136" customFormat="1" ht="15.75" customHeight="1" x14ac:dyDescent="0.2"/>
    <row r="765" s="136" customFormat="1" ht="15.75" customHeight="1" x14ac:dyDescent="0.2"/>
    <row r="766" s="136" customFormat="1" ht="15.75" customHeight="1" x14ac:dyDescent="0.2"/>
    <row r="767" s="136" customFormat="1" ht="15.75" customHeight="1" x14ac:dyDescent="0.2"/>
    <row r="768" s="136" customFormat="1" ht="15.75" customHeight="1" x14ac:dyDescent="0.2"/>
    <row r="769" s="136" customFormat="1" ht="15.75" customHeight="1" x14ac:dyDescent="0.2"/>
    <row r="770" s="136" customFormat="1" ht="15.75" customHeight="1" x14ac:dyDescent="0.2"/>
    <row r="771" s="136" customFormat="1" ht="15.75" customHeight="1" x14ac:dyDescent="0.2"/>
    <row r="772" s="136" customFormat="1" ht="15.75" customHeight="1" x14ac:dyDescent="0.2"/>
    <row r="773" s="136" customFormat="1" ht="15.75" customHeight="1" x14ac:dyDescent="0.2"/>
    <row r="774" s="136" customFormat="1" ht="15.75" customHeight="1" x14ac:dyDescent="0.2"/>
    <row r="775" s="136" customFormat="1" ht="15.75" customHeight="1" x14ac:dyDescent="0.2"/>
    <row r="776" s="136" customFormat="1" ht="15.75" customHeight="1" x14ac:dyDescent="0.2"/>
    <row r="777" s="136" customFormat="1" ht="15.75" customHeight="1" x14ac:dyDescent="0.2"/>
    <row r="778" s="136" customFormat="1" ht="15.75" customHeight="1" x14ac:dyDescent="0.2"/>
    <row r="779" s="136" customFormat="1" ht="15.75" customHeight="1" x14ac:dyDescent="0.2"/>
    <row r="780" s="136" customFormat="1" ht="15.75" customHeight="1" x14ac:dyDescent="0.2"/>
    <row r="781" s="136" customFormat="1" ht="15.75" customHeight="1" x14ac:dyDescent="0.2"/>
    <row r="782" s="136" customFormat="1" ht="15.75" customHeight="1" x14ac:dyDescent="0.2"/>
    <row r="783" s="136" customFormat="1" ht="15.75" customHeight="1" x14ac:dyDescent="0.2"/>
    <row r="784" s="136" customFormat="1" ht="15.75" customHeight="1" x14ac:dyDescent="0.2"/>
    <row r="785" s="136" customFormat="1" ht="15.75" customHeight="1" x14ac:dyDescent="0.2"/>
    <row r="786" s="136" customFormat="1" ht="15.75" customHeight="1" x14ac:dyDescent="0.2"/>
    <row r="787" s="136" customFormat="1" ht="15.75" customHeight="1" x14ac:dyDescent="0.2"/>
    <row r="788" s="136" customFormat="1" ht="15.75" customHeight="1" x14ac:dyDescent="0.2"/>
    <row r="789" s="136" customFormat="1" ht="15.75" customHeight="1" x14ac:dyDescent="0.2"/>
    <row r="790" s="136" customFormat="1" ht="15.75" customHeight="1" x14ac:dyDescent="0.2"/>
    <row r="791" s="136" customFormat="1" ht="15.75" customHeight="1" x14ac:dyDescent="0.2"/>
    <row r="792" s="136" customFormat="1" ht="15.75" customHeight="1" x14ac:dyDescent="0.2"/>
    <row r="793" s="136" customFormat="1" ht="15.75" customHeight="1" x14ac:dyDescent="0.2"/>
    <row r="794" s="136" customFormat="1" ht="15.75" customHeight="1" x14ac:dyDescent="0.2"/>
    <row r="795" s="136" customFormat="1" ht="15.75" customHeight="1" x14ac:dyDescent="0.2"/>
    <row r="796" s="136" customFormat="1" ht="15.75" customHeight="1" x14ac:dyDescent="0.2"/>
    <row r="797" s="136" customFormat="1" ht="15.75" customHeight="1" x14ac:dyDescent="0.2"/>
    <row r="798" s="136" customFormat="1" ht="15.75" customHeight="1" x14ac:dyDescent="0.2"/>
    <row r="799" s="136" customFormat="1" ht="15.75" customHeight="1" x14ac:dyDescent="0.2"/>
    <row r="800" s="136" customFormat="1" ht="15.75" customHeight="1" x14ac:dyDescent="0.2"/>
    <row r="801" s="136" customFormat="1" ht="15.75" customHeight="1" x14ac:dyDescent="0.2"/>
    <row r="802" s="136" customFormat="1" ht="15.75" customHeight="1" x14ac:dyDescent="0.2"/>
    <row r="803" s="136" customFormat="1" ht="15.75" customHeight="1" x14ac:dyDescent="0.2"/>
    <row r="804" s="136" customFormat="1" ht="15.75" customHeight="1" x14ac:dyDescent="0.2"/>
    <row r="805" s="136" customFormat="1" ht="15.75" customHeight="1" x14ac:dyDescent="0.2"/>
    <row r="806" s="136" customFormat="1" ht="15.75" customHeight="1" x14ac:dyDescent="0.2"/>
    <row r="807" s="136" customFormat="1" ht="15.75" customHeight="1" x14ac:dyDescent="0.2"/>
    <row r="808" s="136" customFormat="1" ht="15.75" customHeight="1" x14ac:dyDescent="0.2"/>
    <row r="809" s="136" customFormat="1" ht="15.75" customHeight="1" x14ac:dyDescent="0.2"/>
    <row r="810" s="136" customFormat="1" ht="15.75" customHeight="1" x14ac:dyDescent="0.2"/>
    <row r="811" s="136" customFormat="1" ht="15.75" customHeight="1" x14ac:dyDescent="0.2"/>
    <row r="812" s="136" customFormat="1" ht="15.75" customHeight="1" x14ac:dyDescent="0.2"/>
    <row r="813" s="136" customFormat="1" ht="15.75" customHeight="1" x14ac:dyDescent="0.2"/>
    <row r="814" s="136" customFormat="1" ht="15.75" customHeight="1" x14ac:dyDescent="0.2"/>
    <row r="815" s="136" customFormat="1" ht="15.75" customHeight="1" x14ac:dyDescent="0.2"/>
    <row r="816" s="136" customFormat="1" ht="15.75" customHeight="1" x14ac:dyDescent="0.2"/>
    <row r="817" s="136" customFormat="1" ht="15.75" customHeight="1" x14ac:dyDescent="0.2"/>
    <row r="818" s="136" customFormat="1" ht="15.75" customHeight="1" x14ac:dyDescent="0.2"/>
    <row r="819" s="136" customFormat="1" ht="15.75" customHeight="1" x14ac:dyDescent="0.2"/>
    <row r="820" s="136" customFormat="1" ht="15.75" customHeight="1" x14ac:dyDescent="0.2"/>
    <row r="821" s="136" customFormat="1" ht="15.75" customHeight="1" x14ac:dyDescent="0.2"/>
    <row r="822" s="136" customFormat="1" ht="15.75" customHeight="1" x14ac:dyDescent="0.2"/>
    <row r="823" s="136" customFormat="1" ht="15.75" customHeight="1" x14ac:dyDescent="0.2"/>
    <row r="824" s="136" customFormat="1" ht="15.75" customHeight="1" x14ac:dyDescent="0.2"/>
    <row r="825" s="136" customFormat="1" ht="15.75" customHeight="1" x14ac:dyDescent="0.2"/>
    <row r="826" s="136" customFormat="1" ht="15.75" customHeight="1" x14ac:dyDescent="0.2"/>
    <row r="827" s="136" customFormat="1" ht="15.75" customHeight="1" x14ac:dyDescent="0.2"/>
    <row r="828" s="136" customFormat="1" ht="15.75" customHeight="1" x14ac:dyDescent="0.2"/>
    <row r="829" s="136" customFormat="1" ht="15.75" customHeight="1" x14ac:dyDescent="0.2"/>
    <row r="830" s="136" customFormat="1" ht="15.75" customHeight="1" x14ac:dyDescent="0.2"/>
    <row r="831" s="136" customFormat="1" ht="15.75" customHeight="1" x14ac:dyDescent="0.2"/>
    <row r="832" s="136" customFormat="1" ht="15.75" customHeight="1" x14ac:dyDescent="0.2"/>
    <row r="833" s="136" customFormat="1" ht="15.75" customHeight="1" x14ac:dyDescent="0.2"/>
    <row r="834" s="136" customFormat="1" ht="15.75" customHeight="1" x14ac:dyDescent="0.2"/>
    <row r="835" s="136" customFormat="1" ht="15.75" customHeight="1" x14ac:dyDescent="0.2"/>
    <row r="836" s="136" customFormat="1" ht="15.75" customHeight="1" x14ac:dyDescent="0.2"/>
    <row r="837" s="136" customFormat="1" ht="15.75" customHeight="1" x14ac:dyDescent="0.2"/>
    <row r="838" s="136" customFormat="1" ht="15.75" customHeight="1" x14ac:dyDescent="0.2"/>
    <row r="839" s="136" customFormat="1" ht="15.75" customHeight="1" x14ac:dyDescent="0.2"/>
    <row r="840" s="136" customFormat="1" ht="15.75" customHeight="1" x14ac:dyDescent="0.2"/>
    <row r="841" s="136" customFormat="1" ht="15.75" customHeight="1" x14ac:dyDescent="0.2"/>
    <row r="842" s="136" customFormat="1" ht="15.75" customHeight="1" x14ac:dyDescent="0.2"/>
    <row r="843" s="136" customFormat="1" ht="15.75" customHeight="1" x14ac:dyDescent="0.2"/>
    <row r="844" s="136" customFormat="1" ht="15.75" customHeight="1" x14ac:dyDescent="0.2"/>
    <row r="845" s="136" customFormat="1" ht="15.75" customHeight="1" x14ac:dyDescent="0.2"/>
    <row r="846" s="136" customFormat="1" ht="15.75" customHeight="1" x14ac:dyDescent="0.2"/>
    <row r="847" s="136" customFormat="1" ht="15.75" customHeight="1" x14ac:dyDescent="0.2"/>
    <row r="848" s="136" customFormat="1" ht="15.75" customHeight="1" x14ac:dyDescent="0.2"/>
    <row r="849" s="136" customFormat="1" ht="15.75" customHeight="1" x14ac:dyDescent="0.2"/>
    <row r="850" s="136" customFormat="1" ht="15.75" customHeight="1" x14ac:dyDescent="0.2"/>
    <row r="851" s="136" customFormat="1" ht="15.75" customHeight="1" x14ac:dyDescent="0.2"/>
    <row r="852" s="136" customFormat="1" ht="15.75" customHeight="1" x14ac:dyDescent="0.2"/>
    <row r="853" s="136" customFormat="1" ht="15.75" customHeight="1" x14ac:dyDescent="0.2"/>
    <row r="854" s="136" customFormat="1" ht="15.75" customHeight="1" x14ac:dyDescent="0.2"/>
    <row r="855" s="136" customFormat="1" ht="15.75" customHeight="1" x14ac:dyDescent="0.2"/>
    <row r="856" s="136" customFormat="1" ht="15.75" customHeight="1" x14ac:dyDescent="0.2"/>
    <row r="857" s="136" customFormat="1" ht="15.75" customHeight="1" x14ac:dyDescent="0.2"/>
    <row r="858" s="136" customFormat="1" ht="15.75" customHeight="1" x14ac:dyDescent="0.2"/>
    <row r="859" s="136" customFormat="1" ht="15.75" customHeight="1" x14ac:dyDescent="0.2"/>
    <row r="860" s="136" customFormat="1" ht="15.75" customHeight="1" x14ac:dyDescent="0.2"/>
    <row r="861" s="136" customFormat="1" ht="15.75" customHeight="1" x14ac:dyDescent="0.2"/>
    <row r="862" s="136" customFormat="1" ht="15.75" customHeight="1" x14ac:dyDescent="0.2"/>
    <row r="863" s="136" customFormat="1" ht="15.75" customHeight="1" x14ac:dyDescent="0.2"/>
    <row r="864" s="136" customFormat="1" ht="15.75" customHeight="1" x14ac:dyDescent="0.2"/>
    <row r="865" s="136" customFormat="1" ht="15.75" customHeight="1" x14ac:dyDescent="0.2"/>
    <row r="866" s="136" customFormat="1" ht="15.75" customHeight="1" x14ac:dyDescent="0.2"/>
    <row r="867" s="136" customFormat="1" ht="15.75" customHeight="1" x14ac:dyDescent="0.2"/>
    <row r="868" s="136" customFormat="1" ht="15.75" customHeight="1" x14ac:dyDescent="0.2"/>
    <row r="869" s="136" customFormat="1" ht="15.75" customHeight="1" x14ac:dyDescent="0.2"/>
    <row r="870" s="136" customFormat="1" ht="15.75" customHeight="1" x14ac:dyDescent="0.2"/>
    <row r="871" s="136" customFormat="1" ht="15.75" customHeight="1" x14ac:dyDescent="0.2"/>
    <row r="872" s="136" customFormat="1" ht="15.75" customHeight="1" x14ac:dyDescent="0.2"/>
    <row r="873" s="136" customFormat="1" ht="15.75" customHeight="1" x14ac:dyDescent="0.2"/>
    <row r="874" s="136" customFormat="1" ht="15.75" customHeight="1" x14ac:dyDescent="0.2"/>
    <row r="875" s="136" customFormat="1" ht="15.75" customHeight="1" x14ac:dyDescent="0.2"/>
    <row r="876" s="136" customFormat="1" ht="15.75" customHeight="1" x14ac:dyDescent="0.2"/>
    <row r="877" s="136" customFormat="1" ht="15.75" customHeight="1" x14ac:dyDescent="0.2"/>
    <row r="878" s="136" customFormat="1" ht="15.75" customHeight="1" x14ac:dyDescent="0.2"/>
    <row r="879" s="136" customFormat="1" ht="15.75" customHeight="1" x14ac:dyDescent="0.2"/>
    <row r="880" s="136" customFormat="1" ht="15.75" customHeight="1" x14ac:dyDescent="0.2"/>
    <row r="881" s="136" customFormat="1" ht="15.75" customHeight="1" x14ac:dyDescent="0.2"/>
    <row r="882" s="136" customFormat="1" ht="15.75" customHeight="1" x14ac:dyDescent="0.2"/>
    <row r="883" s="136" customFormat="1" ht="15.75" customHeight="1" x14ac:dyDescent="0.2"/>
    <row r="884" s="136" customFormat="1" ht="15.75" customHeight="1" x14ac:dyDescent="0.2"/>
    <row r="885" s="136" customFormat="1" ht="15.75" customHeight="1" x14ac:dyDescent="0.2"/>
    <row r="886" s="136" customFormat="1" ht="15.75" customHeight="1" x14ac:dyDescent="0.2"/>
    <row r="887" s="136" customFormat="1" ht="15.75" customHeight="1" x14ac:dyDescent="0.2"/>
    <row r="888" s="136" customFormat="1" ht="15.75" customHeight="1" x14ac:dyDescent="0.2"/>
    <row r="889" s="136" customFormat="1" ht="15.75" customHeight="1" x14ac:dyDescent="0.2"/>
    <row r="890" s="136" customFormat="1" ht="15.75" customHeight="1" x14ac:dyDescent="0.2"/>
    <row r="891" s="136" customFormat="1" ht="15.75" customHeight="1" x14ac:dyDescent="0.2"/>
    <row r="892" s="136" customFormat="1" ht="15.75" customHeight="1" x14ac:dyDescent="0.2"/>
    <row r="893" s="136" customFormat="1" ht="15.75" customHeight="1" x14ac:dyDescent="0.2"/>
    <row r="894" s="136" customFormat="1" ht="15.75" customHeight="1" x14ac:dyDescent="0.2"/>
    <row r="895" s="136" customFormat="1" ht="15.75" customHeight="1" x14ac:dyDescent="0.2"/>
    <row r="896" s="136" customFormat="1" ht="15.75" customHeight="1" x14ac:dyDescent="0.2"/>
    <row r="897" s="136" customFormat="1" ht="15.75" customHeight="1" x14ac:dyDescent="0.2"/>
    <row r="898" s="136" customFormat="1" ht="15.75" customHeight="1" x14ac:dyDescent="0.2"/>
    <row r="899" s="136" customFormat="1" ht="15.75" customHeight="1" x14ac:dyDescent="0.2"/>
    <row r="900" s="136" customFormat="1" ht="15.75" customHeight="1" x14ac:dyDescent="0.2"/>
    <row r="901" s="136" customFormat="1" ht="15.75" customHeight="1" x14ac:dyDescent="0.2"/>
    <row r="902" s="136" customFormat="1" ht="15.75" customHeight="1" x14ac:dyDescent="0.2"/>
    <row r="903" s="136" customFormat="1" ht="15.75" customHeight="1" x14ac:dyDescent="0.2"/>
    <row r="904" s="136" customFormat="1" ht="15.75" customHeight="1" x14ac:dyDescent="0.2"/>
    <row r="905" s="136" customFormat="1" ht="15.75" customHeight="1" x14ac:dyDescent="0.2"/>
    <row r="906" s="136" customFormat="1" ht="15.75" customHeight="1" x14ac:dyDescent="0.2"/>
    <row r="907" s="136" customFormat="1" ht="15.75" customHeight="1" x14ac:dyDescent="0.2"/>
    <row r="908" s="136" customFormat="1" ht="15.75" customHeight="1" x14ac:dyDescent="0.2"/>
    <row r="909" s="136" customFormat="1" ht="15.75" customHeight="1" x14ac:dyDescent="0.2"/>
    <row r="910" s="136" customFormat="1" ht="15.75" customHeight="1" x14ac:dyDescent="0.2"/>
    <row r="911" s="136" customFormat="1" ht="15.75" customHeight="1" x14ac:dyDescent="0.2"/>
    <row r="912" s="136" customFormat="1" ht="15.75" customHeight="1" x14ac:dyDescent="0.2"/>
    <row r="913" s="136" customFormat="1" ht="15.75" customHeight="1" x14ac:dyDescent="0.2"/>
    <row r="914" s="136" customFormat="1" ht="15.75" customHeight="1" x14ac:dyDescent="0.2"/>
    <row r="915" s="136" customFormat="1" ht="15.75" customHeight="1" x14ac:dyDescent="0.2"/>
    <row r="916" s="136" customFormat="1" ht="15.75" customHeight="1" x14ac:dyDescent="0.2"/>
    <row r="917" s="136" customFormat="1" ht="15.75" customHeight="1" x14ac:dyDescent="0.2"/>
    <row r="918" s="136" customFormat="1" ht="15.75" customHeight="1" x14ac:dyDescent="0.2"/>
    <row r="919" s="136" customFormat="1" ht="15.75" customHeight="1" x14ac:dyDescent="0.2"/>
    <row r="920" s="136" customFormat="1" ht="15.75" customHeight="1" x14ac:dyDescent="0.2"/>
    <row r="921" s="136" customFormat="1" ht="15.75" customHeight="1" x14ac:dyDescent="0.2"/>
    <row r="922" s="136" customFormat="1" ht="15.75" customHeight="1" x14ac:dyDescent="0.2"/>
    <row r="923" s="136" customFormat="1" ht="15.75" customHeight="1" x14ac:dyDescent="0.2"/>
    <row r="924" s="136" customFormat="1" ht="15.75" customHeight="1" x14ac:dyDescent="0.2"/>
    <row r="925" s="136" customFormat="1" ht="15.75" customHeight="1" x14ac:dyDescent="0.2"/>
    <row r="926" s="136" customFormat="1" ht="15.75" customHeight="1" x14ac:dyDescent="0.2"/>
    <row r="927" s="136" customFormat="1" ht="15.75" customHeight="1" x14ac:dyDescent="0.2"/>
    <row r="928" s="136" customFormat="1" ht="15.75" customHeight="1" x14ac:dyDescent="0.2"/>
    <row r="929" s="136" customFormat="1" ht="15.75" customHeight="1" x14ac:dyDescent="0.2"/>
    <row r="930" s="136" customFormat="1" ht="15.75" customHeight="1" x14ac:dyDescent="0.2"/>
    <row r="931" s="136" customFormat="1" ht="15.75" customHeight="1" x14ac:dyDescent="0.2"/>
    <row r="932" s="136" customFormat="1" ht="15.75" customHeight="1" x14ac:dyDescent="0.2"/>
    <row r="933" s="136" customFormat="1" ht="15.75" customHeight="1" x14ac:dyDescent="0.2"/>
    <row r="934" s="136" customFormat="1" ht="15.75" customHeight="1" x14ac:dyDescent="0.2"/>
    <row r="935" s="136" customFormat="1" ht="15.75" customHeight="1" x14ac:dyDescent="0.2"/>
    <row r="936" s="136" customFormat="1" ht="15.75" customHeight="1" x14ac:dyDescent="0.2"/>
    <row r="937" s="136" customFormat="1" ht="15.75" customHeight="1" x14ac:dyDescent="0.2"/>
    <row r="938" s="136" customFormat="1" ht="15.75" customHeight="1" x14ac:dyDescent="0.2"/>
    <row r="939" s="136" customFormat="1" ht="15.75" customHeight="1" x14ac:dyDescent="0.2"/>
    <row r="940" s="136" customFormat="1" ht="15.75" customHeight="1" x14ac:dyDescent="0.2"/>
    <row r="941" s="136" customFormat="1" ht="15.75" customHeight="1" x14ac:dyDescent="0.2"/>
    <row r="942" s="136" customFormat="1" ht="15.75" customHeight="1" x14ac:dyDescent="0.2"/>
    <row r="943" s="136" customFormat="1" ht="15.75" customHeight="1" x14ac:dyDescent="0.2"/>
    <row r="944" s="136" customFormat="1" ht="15.75" customHeight="1" x14ac:dyDescent="0.2"/>
    <row r="945" s="136" customFormat="1" ht="15.75" customHeight="1" x14ac:dyDescent="0.2"/>
    <row r="946" s="136" customFormat="1" ht="15.75" customHeight="1" x14ac:dyDescent="0.2"/>
    <row r="947" s="136" customFormat="1" ht="15.75" customHeight="1" x14ac:dyDescent="0.2"/>
    <row r="948" s="136" customFormat="1" ht="15.75" customHeight="1" x14ac:dyDescent="0.2"/>
    <row r="949" s="136" customFormat="1" ht="15.75" customHeight="1" x14ac:dyDescent="0.2"/>
    <row r="950" s="136" customFormat="1" ht="15.75" customHeight="1" x14ac:dyDescent="0.2"/>
    <row r="951" s="136" customFormat="1" ht="15.75" customHeight="1" x14ac:dyDescent="0.2"/>
    <row r="952" s="136" customFormat="1" ht="15.75" customHeight="1" x14ac:dyDescent="0.2"/>
    <row r="953" s="136" customFormat="1" ht="15.75" customHeight="1" x14ac:dyDescent="0.2"/>
    <row r="954" s="136" customFormat="1" ht="15.75" customHeight="1" x14ac:dyDescent="0.2"/>
    <row r="955" s="136" customFormat="1" ht="15.75" customHeight="1" x14ac:dyDescent="0.2"/>
    <row r="956" s="136" customFormat="1" ht="15.75" customHeight="1" x14ac:dyDescent="0.2"/>
    <row r="957" s="136" customFormat="1" ht="15.75" customHeight="1" x14ac:dyDescent="0.2"/>
    <row r="958" s="136" customFormat="1" ht="15.75" customHeight="1" x14ac:dyDescent="0.2"/>
    <row r="959" s="136" customFormat="1" ht="15.75" customHeight="1" x14ac:dyDescent="0.2"/>
    <row r="960" s="136" customFormat="1" ht="15.75" customHeight="1" x14ac:dyDescent="0.2"/>
    <row r="961" s="136" customFormat="1" ht="15.75" customHeight="1" x14ac:dyDescent="0.2"/>
    <row r="962" s="136" customFormat="1" ht="15.75" customHeight="1" x14ac:dyDescent="0.2"/>
    <row r="963" s="136" customFormat="1" ht="15.75" customHeight="1" x14ac:dyDescent="0.2"/>
    <row r="964" s="136" customFormat="1" ht="15.75" customHeight="1" x14ac:dyDescent="0.2"/>
    <row r="965" s="136" customFormat="1" ht="15.75" customHeight="1" x14ac:dyDescent="0.2"/>
    <row r="966" s="136" customFormat="1" ht="15.75" customHeight="1" x14ac:dyDescent="0.2"/>
    <row r="967" s="136" customFormat="1" ht="15.75" customHeight="1" x14ac:dyDescent="0.2"/>
    <row r="968" s="136" customFormat="1" ht="15.75" customHeight="1" x14ac:dyDescent="0.2"/>
    <row r="969" s="136" customFormat="1" ht="15.75" customHeight="1" x14ac:dyDescent="0.2"/>
    <row r="970" s="136" customFormat="1" ht="15.75" customHeight="1" x14ac:dyDescent="0.2"/>
    <row r="971" s="136" customFormat="1" ht="15.75" customHeight="1" x14ac:dyDescent="0.2"/>
    <row r="972" s="136" customFormat="1" ht="15.75" customHeight="1" x14ac:dyDescent="0.2"/>
    <row r="973" s="136" customFormat="1" ht="15.75" customHeight="1" x14ac:dyDescent="0.2"/>
    <row r="974" s="136" customFormat="1" ht="15.75" customHeight="1" x14ac:dyDescent="0.2"/>
    <row r="975" s="136" customFormat="1" ht="15.75" customHeight="1" x14ac:dyDescent="0.2"/>
    <row r="976" s="136" customFormat="1" ht="15.75" customHeight="1" x14ac:dyDescent="0.2"/>
    <row r="977" s="136" customFormat="1" ht="15.75" customHeight="1" x14ac:dyDescent="0.2"/>
    <row r="978" s="136" customFormat="1" ht="15.75" customHeight="1" x14ac:dyDescent="0.2"/>
    <row r="979" s="136" customFormat="1" ht="15.75" customHeight="1" x14ac:dyDescent="0.2"/>
    <row r="980" s="136" customFormat="1" ht="15.75" customHeight="1" x14ac:dyDescent="0.2"/>
    <row r="981" s="136" customFormat="1" ht="15.75" customHeight="1" x14ac:dyDescent="0.2"/>
    <row r="982" s="136" customFormat="1" ht="15.75" customHeight="1" x14ac:dyDescent="0.2"/>
    <row r="983" s="136" customFormat="1" ht="15.75" customHeight="1" x14ac:dyDescent="0.2"/>
    <row r="984" s="136" customFormat="1" ht="15.75" customHeight="1" x14ac:dyDescent="0.2"/>
    <row r="985" s="136" customFormat="1" ht="15.75" customHeight="1" x14ac:dyDescent="0.2"/>
    <row r="986" s="136" customFormat="1" ht="15.75" customHeight="1" x14ac:dyDescent="0.2"/>
    <row r="987" s="136" customFormat="1" ht="15.75" customHeight="1" x14ac:dyDescent="0.2"/>
    <row r="988" s="136" customFormat="1" ht="15.75" customHeight="1" x14ac:dyDescent="0.2"/>
    <row r="989" s="136" customFormat="1" ht="15.75" customHeight="1" x14ac:dyDescent="0.2"/>
    <row r="990" s="136" customFormat="1" ht="15.75" customHeight="1" x14ac:dyDescent="0.2"/>
    <row r="991" s="136" customFormat="1" ht="15.75" customHeight="1" x14ac:dyDescent="0.2"/>
    <row r="992" s="136" customFormat="1" ht="15.75" customHeight="1" x14ac:dyDescent="0.2"/>
    <row r="993" s="136" customFormat="1" ht="15.75" customHeight="1" x14ac:dyDescent="0.2"/>
    <row r="994" s="136" customFormat="1" ht="15.75" customHeight="1" x14ac:dyDescent="0.2"/>
    <row r="995" s="136" customFormat="1" ht="15.75" customHeight="1" x14ac:dyDescent="0.2"/>
    <row r="996" s="136" customFormat="1" ht="15.75" customHeight="1" x14ac:dyDescent="0.2"/>
    <row r="997" s="136" customFormat="1" ht="15.75" customHeight="1" x14ac:dyDescent="0.2"/>
    <row r="998" s="136" customFormat="1" ht="15.75" customHeight="1" x14ac:dyDescent="0.2"/>
    <row r="999" s="136" customFormat="1" ht="15.75" customHeight="1" x14ac:dyDescent="0.2"/>
    <row r="1000" s="136" customFormat="1" ht="15.75" customHeight="1" x14ac:dyDescent="0.2"/>
    <row r="1001" s="136" customFormat="1" ht="15.75" customHeight="1" x14ac:dyDescent="0.2"/>
    <row r="1002" s="136" customFormat="1" ht="15.75" customHeight="1" x14ac:dyDescent="0.2"/>
    <row r="1003" s="136" customFormat="1" ht="15.75" customHeight="1" x14ac:dyDescent="0.2"/>
    <row r="1004" s="136" customFormat="1" ht="15.75" customHeight="1" x14ac:dyDescent="0.2"/>
    <row r="1005" s="136" customFormat="1" ht="15.75" customHeight="1" x14ac:dyDescent="0.2"/>
    <row r="1006" s="136" customFormat="1" ht="15.75" customHeight="1" x14ac:dyDescent="0.2"/>
    <row r="1007" s="136" customFormat="1" ht="15.75" customHeight="1" x14ac:dyDescent="0.2"/>
    <row r="1008" s="136" customFormat="1" ht="15.75" customHeight="1" x14ac:dyDescent="0.2"/>
  </sheetData>
  <sheetProtection sheet="1" objects="1" scenarios="1" selectLockedCells="1"/>
  <customSheetViews>
    <customSheetView guid="{674C7F64-9A68-4E0C-9393-58D44F3591FD}" scale="85" showGridLines="0" showRowCol="0" fitToPage="1">
      <selection activeCell="E22" sqref="E22:F22"/>
      <pageMargins left="0.19685039370078741" right="0.19685039370078741" top="0.19685039370078741" bottom="0.19685039370078741" header="0" footer="0"/>
      <printOptions horizontalCentered="1" verticalCentered="1"/>
      <pageSetup scale="38" fitToHeight="2" pageOrder="overThenDown" orientation="portrait" cellComments="atEnd" r:id="rId1"/>
    </customSheetView>
    <customSheetView guid="{55CD7424-6A74-42F0-ABCC-B601EF8B618E}" scale="85" showGridLines="0" showRowCol="0" fitToPage="1" topLeftCell="A31">
      <selection activeCell="E22" sqref="E22:F22"/>
      <pageMargins left="0.19685039370078741" right="0.19685039370078741" top="0.19685039370078741" bottom="0.19685039370078741" header="0" footer="0"/>
      <printOptions horizontalCentered="1" verticalCentered="1"/>
      <pageSetup scale="38" fitToHeight="2" pageOrder="overThenDown" orientation="portrait" cellComments="atEnd" r:id="rId2"/>
    </customSheetView>
  </customSheetViews>
  <mergeCells count="66">
    <mergeCell ref="C52:J52"/>
    <mergeCell ref="G33:J33"/>
    <mergeCell ref="C45:D45"/>
    <mergeCell ref="C51:J51"/>
    <mergeCell ref="C49:J49"/>
    <mergeCell ref="C50:J50"/>
    <mergeCell ref="C33:F33"/>
    <mergeCell ref="C40:D40"/>
    <mergeCell ref="C34:D34"/>
    <mergeCell ref="C35:D35"/>
    <mergeCell ref="C36:D36"/>
    <mergeCell ref="C37:D37"/>
    <mergeCell ref="C41:D41"/>
    <mergeCell ref="C47:D47"/>
    <mergeCell ref="C46:D46"/>
    <mergeCell ref="C42:D42"/>
    <mergeCell ref="E17:F17"/>
    <mergeCell ref="C12:J12"/>
    <mergeCell ref="G30:J31"/>
    <mergeCell ref="G21:J29"/>
    <mergeCell ref="D25:E25"/>
    <mergeCell ref="D26:E26"/>
    <mergeCell ref="D28:E28"/>
    <mergeCell ref="D29:E29"/>
    <mergeCell ref="D27:E27"/>
    <mergeCell ref="C30:F31"/>
    <mergeCell ref="C24:F24"/>
    <mergeCell ref="E14:F14"/>
    <mergeCell ref="C13:D13"/>
    <mergeCell ref="C14:D14"/>
    <mergeCell ref="E15:F15"/>
    <mergeCell ref="E16:F16"/>
    <mergeCell ref="D3:I3"/>
    <mergeCell ref="C10:F10"/>
    <mergeCell ref="G10:J10"/>
    <mergeCell ref="C9:F9"/>
    <mergeCell ref="G9:J9"/>
    <mergeCell ref="C6:D6"/>
    <mergeCell ref="E6:G6"/>
    <mergeCell ref="H6:J6"/>
    <mergeCell ref="C18:D18"/>
    <mergeCell ref="E18:J18"/>
    <mergeCell ref="I13:J13"/>
    <mergeCell ref="I14:J14"/>
    <mergeCell ref="I15:J15"/>
    <mergeCell ref="I16:J16"/>
    <mergeCell ref="I17:J17"/>
    <mergeCell ref="C17:D17"/>
    <mergeCell ref="G13:H13"/>
    <mergeCell ref="G14:H14"/>
    <mergeCell ref="G15:H15"/>
    <mergeCell ref="C15:D15"/>
    <mergeCell ref="C16:D16"/>
    <mergeCell ref="G16:H16"/>
    <mergeCell ref="G17:H17"/>
    <mergeCell ref="E13:F13"/>
    <mergeCell ref="F40:F42"/>
    <mergeCell ref="F45:F47"/>
    <mergeCell ref="C20:J20"/>
    <mergeCell ref="E21:F21"/>
    <mergeCell ref="E22:F22"/>
    <mergeCell ref="E23:F23"/>
    <mergeCell ref="C21:D21"/>
    <mergeCell ref="C23:D23"/>
    <mergeCell ref="C22:D22"/>
    <mergeCell ref="G34:J48"/>
  </mergeCells>
  <printOptions horizontalCentered="1" verticalCentered="1"/>
  <pageMargins left="0.19685039370078741" right="0.19685039370078741" top="0.19685039370078741" bottom="0.19685039370078741" header="0" footer="0"/>
  <pageSetup fitToHeight="2" pageOrder="overThenDown" orientation="portrait" cellComments="atEnd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DB613EE-C5B3-4E36-B1A2-037E1005CDB9}">
          <x14:formula1>
            <xm:f>'Catalogo 1800'!$Y$6:$Y$7</xm:f>
          </x14:formula1>
          <xm:sqref>E17</xm:sqref>
        </x14:dataValidation>
        <x14:dataValidation type="list" showInputMessage="1" showErrorMessage="1" xr:uid="{55E96378-0445-4B13-BFAC-ED774640DF2C}">
          <x14:formula1>
            <xm:f>'Catalogo 1800'!$R$6:$R$9</xm:f>
          </x14:formula1>
          <xm:sqref>E22:F22</xm:sqref>
        </x14:dataValidation>
        <x14:dataValidation type="list" allowBlank="1" showInputMessage="1" showErrorMessage="1" xr:uid="{ACBA524D-6A75-491F-8E1D-EADC35BA43D9}">
          <x14:formula1>
            <xm:f>'Catalogo 1800'!$AC$13:$AF$13</xm:f>
          </x14:formula1>
          <xm:sqref>E21:F21</xm:sqref>
        </x14:dataValidation>
        <x14:dataValidation type="list" showInputMessage="1" showErrorMessage="1" xr:uid="{F8E1EC91-9956-47E5-9FB3-36CB7083A404}">
          <x14:formula1>
            <xm:f>'Catalogo 1800'!$B$14:$B$66</xm:f>
          </x14:formula1>
          <xm:sqref>E13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8125-26DF-497A-B27F-DB812EF561ED}">
  <sheetPr>
    <pageSetUpPr fitToPage="1"/>
  </sheetPr>
  <dimension ref="A1:AF1000"/>
  <sheetViews>
    <sheetView showGridLines="0" topLeftCell="S1" workbookViewId="0">
      <selection activeCell="B72" sqref="B72:B86"/>
    </sheetView>
  </sheetViews>
  <sheetFormatPr baseColWidth="10" defaultColWidth="11.25" defaultRowHeight="15" customHeight="1" x14ac:dyDescent="0.25"/>
  <cols>
    <col min="1" max="1" width="7.5" style="1" bestFit="1" customWidth="1"/>
    <col min="2" max="2" width="12.75" style="1" customWidth="1"/>
    <col min="3" max="4" width="6.5" style="1" customWidth="1"/>
    <col min="5" max="5" width="5.875" style="1" customWidth="1"/>
    <col min="6" max="6" width="12.5" style="1" customWidth="1"/>
    <col min="7" max="7" width="28.875" style="1" customWidth="1"/>
    <col min="8" max="8" width="14" style="1" customWidth="1"/>
    <col min="9" max="9" width="10.25" style="1" customWidth="1"/>
    <col min="10" max="10" width="11.5" style="1" customWidth="1"/>
    <col min="11" max="11" width="13.625" style="1" customWidth="1"/>
    <col min="12" max="12" width="16" style="1" customWidth="1"/>
    <col min="13" max="14" width="15.5" style="1" customWidth="1"/>
    <col min="15" max="15" width="16" style="1" customWidth="1"/>
    <col min="16" max="16" width="49.25" style="1" customWidth="1"/>
    <col min="17" max="17" width="5.875" style="1" customWidth="1"/>
    <col min="18" max="18" width="14.875" style="1" customWidth="1"/>
    <col min="19" max="24" width="14.375" style="1" customWidth="1"/>
    <col min="25" max="25" width="17.375" style="1" customWidth="1"/>
    <col min="26" max="32" width="15" style="1" customWidth="1"/>
    <col min="33" max="16384" width="11.25" style="1"/>
  </cols>
  <sheetData>
    <row r="1" spans="1:32" ht="41.25" customHeight="1" x14ac:dyDescent="0.25">
      <c r="A1" s="113"/>
      <c r="B1" s="277" t="s">
        <v>96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109"/>
      <c r="AD1" s="109"/>
      <c r="AE1" s="109"/>
      <c r="AF1" s="109"/>
    </row>
    <row r="2" spans="1:32" ht="29.25" customHeight="1" x14ac:dyDescent="0.25">
      <c r="A2" s="113"/>
      <c r="B2" s="279" t="s">
        <v>95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"/>
      <c r="Q2" s="109"/>
      <c r="R2" s="280" t="s">
        <v>94</v>
      </c>
      <c r="S2" s="281"/>
      <c r="T2" s="4"/>
      <c r="U2" s="4"/>
      <c r="V2" s="4"/>
      <c r="W2" s="114">
        <v>40963</v>
      </c>
      <c r="X2" s="109"/>
      <c r="Y2" s="291" t="s">
        <v>130</v>
      </c>
      <c r="Z2" s="292"/>
      <c r="AA2" s="128"/>
      <c r="AB2" s="128"/>
      <c r="AC2" s="128"/>
      <c r="AD2" s="128"/>
      <c r="AE2" s="128"/>
      <c r="AF2" s="128"/>
    </row>
    <row r="3" spans="1:32" ht="16.5" thickBot="1" x14ac:dyDescent="0.3">
      <c r="A3" s="1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"/>
      <c r="Q3" s="4"/>
      <c r="R3" s="108">
        <v>1</v>
      </c>
      <c r="S3" s="108">
        <v>2</v>
      </c>
      <c r="T3" s="108">
        <v>3</v>
      </c>
      <c r="U3" s="108">
        <v>4</v>
      </c>
      <c r="V3" s="108">
        <v>5</v>
      </c>
      <c r="W3" s="108">
        <v>6</v>
      </c>
      <c r="X3" s="109"/>
      <c r="Y3" s="133" t="s">
        <v>134</v>
      </c>
      <c r="Z3" s="133" t="s">
        <v>135</v>
      </c>
      <c r="AA3" s="128"/>
      <c r="AB3" s="128"/>
      <c r="AC3" s="128"/>
      <c r="AD3" s="128"/>
      <c r="AE3" s="128"/>
      <c r="AF3" s="128"/>
    </row>
    <row r="4" spans="1:32" ht="16.5" thickBot="1" x14ac:dyDescent="0.3">
      <c r="A4" s="11"/>
      <c r="B4" s="113"/>
      <c r="C4" s="112"/>
      <c r="D4" s="112"/>
      <c r="E4" s="112"/>
      <c r="F4" s="112"/>
      <c r="G4" s="112"/>
      <c r="H4" s="112"/>
      <c r="I4" s="11"/>
      <c r="J4" s="111"/>
      <c r="K4" s="110"/>
      <c r="L4" s="110"/>
      <c r="M4" s="110"/>
      <c r="N4" s="110"/>
      <c r="O4" s="11"/>
      <c r="P4" s="16"/>
      <c r="Q4" s="11"/>
      <c r="R4" s="282" t="s">
        <v>93</v>
      </c>
      <c r="S4" s="284" t="s">
        <v>92</v>
      </c>
      <c r="T4" s="299" t="s">
        <v>11</v>
      </c>
      <c r="U4" s="300"/>
      <c r="V4" s="293" t="s">
        <v>91</v>
      </c>
      <c r="W4" s="294" t="s">
        <v>90</v>
      </c>
      <c r="X4" s="4"/>
      <c r="Y4" s="135">
        <v>26800</v>
      </c>
      <c r="Z4" s="135">
        <v>18000</v>
      </c>
      <c r="AA4" s="129"/>
      <c r="AB4" s="129"/>
      <c r="AC4" s="129"/>
      <c r="AD4" s="129"/>
      <c r="AE4" s="129"/>
      <c r="AF4" s="129"/>
    </row>
    <row r="5" spans="1:32" ht="17.25" thickTop="1" thickBot="1" x14ac:dyDescent="0.3">
      <c r="A5" s="11"/>
      <c r="B5" s="109"/>
      <c r="C5" s="108"/>
      <c r="D5" s="108"/>
      <c r="E5" s="108"/>
      <c r="F5" s="108"/>
      <c r="G5" s="108"/>
      <c r="H5" s="108"/>
      <c r="I5" s="4"/>
      <c r="J5" s="107"/>
      <c r="K5" s="296" t="s">
        <v>89</v>
      </c>
      <c r="L5" s="297"/>
      <c r="M5" s="297"/>
      <c r="N5" s="298"/>
      <c r="O5" s="4"/>
      <c r="P5" s="106"/>
      <c r="Q5" s="4"/>
      <c r="R5" s="283"/>
      <c r="S5" s="285"/>
      <c r="T5" s="105" t="s">
        <v>88</v>
      </c>
      <c r="U5" s="105" t="s">
        <v>87</v>
      </c>
      <c r="V5" s="285"/>
      <c r="W5" s="295"/>
      <c r="X5" s="4"/>
      <c r="Y5" s="193" t="s">
        <v>99</v>
      </c>
      <c r="Z5" s="130"/>
      <c r="AA5" s="130"/>
      <c r="AB5" s="130"/>
      <c r="AC5" s="130"/>
      <c r="AD5" s="130"/>
      <c r="AE5" s="130"/>
      <c r="AF5" s="130"/>
    </row>
    <row r="6" spans="1:32" ht="27.75" thickTop="1" thickBot="1" x14ac:dyDescent="0.3">
      <c r="A6" s="91"/>
      <c r="B6" s="286" t="s">
        <v>2</v>
      </c>
      <c r="C6" s="288" t="s">
        <v>86</v>
      </c>
      <c r="D6" s="288" t="s">
        <v>5</v>
      </c>
      <c r="E6" s="288" t="s">
        <v>7</v>
      </c>
      <c r="F6" s="288" t="s">
        <v>85</v>
      </c>
      <c r="G6" s="288" t="s">
        <v>84</v>
      </c>
      <c r="H6" s="288" t="s">
        <v>83</v>
      </c>
      <c r="I6" s="288" t="s">
        <v>82</v>
      </c>
      <c r="J6" s="288" t="s">
        <v>81</v>
      </c>
      <c r="K6" s="104" t="s">
        <v>80</v>
      </c>
      <c r="L6" s="103" t="s">
        <v>79</v>
      </c>
      <c r="M6" s="102" t="s">
        <v>78</v>
      </c>
      <c r="N6" s="101" t="s">
        <v>77</v>
      </c>
      <c r="O6" s="290" t="s">
        <v>76</v>
      </c>
      <c r="P6" s="100"/>
      <c r="Q6" s="86"/>
      <c r="R6" s="119" t="s">
        <v>104</v>
      </c>
      <c r="S6" s="93">
        <v>0.15</v>
      </c>
      <c r="T6" s="93">
        <v>0.2</v>
      </c>
      <c r="U6" s="94">
        <v>20</v>
      </c>
      <c r="V6" s="93">
        <v>0.65</v>
      </c>
      <c r="W6" s="92">
        <v>0</v>
      </c>
      <c r="X6" s="86"/>
      <c r="Y6" s="134" t="s">
        <v>103</v>
      </c>
      <c r="Z6" s="131"/>
      <c r="AA6" s="132"/>
      <c r="AB6" s="132"/>
      <c r="AC6" s="132"/>
      <c r="AD6" s="132"/>
      <c r="AE6" s="132"/>
      <c r="AF6" s="132"/>
    </row>
    <row r="7" spans="1:32" ht="19.5" customHeight="1" thickBot="1" x14ac:dyDescent="0.3">
      <c r="A7" s="91"/>
      <c r="B7" s="287"/>
      <c r="C7" s="289"/>
      <c r="D7" s="289"/>
      <c r="E7" s="289"/>
      <c r="F7" s="289"/>
      <c r="G7" s="289"/>
      <c r="H7" s="289"/>
      <c r="I7" s="289"/>
      <c r="J7" s="289"/>
      <c r="K7" s="99" t="s">
        <v>75</v>
      </c>
      <c r="L7" s="98" t="s">
        <v>74</v>
      </c>
      <c r="M7" s="97" t="s">
        <v>73</v>
      </c>
      <c r="N7" s="96" t="s">
        <v>72</v>
      </c>
      <c r="O7" s="287"/>
      <c r="P7" s="2"/>
      <c r="Q7" s="86"/>
      <c r="R7" s="95" t="s">
        <v>97</v>
      </c>
      <c r="S7" s="93">
        <v>0.25</v>
      </c>
      <c r="T7" s="93">
        <v>0.25</v>
      </c>
      <c r="U7" s="94">
        <v>20</v>
      </c>
      <c r="V7" s="93">
        <v>0.5</v>
      </c>
      <c r="W7" s="92">
        <v>0.04</v>
      </c>
      <c r="X7" s="4"/>
      <c r="Y7" s="134" t="s">
        <v>102</v>
      </c>
      <c r="Z7" s="129"/>
      <c r="AA7" s="129"/>
      <c r="AB7" s="129"/>
      <c r="AC7" s="129"/>
      <c r="AD7" s="129"/>
      <c r="AE7" s="129"/>
      <c r="AF7" s="129"/>
    </row>
    <row r="8" spans="1:32" ht="19.5" customHeight="1" thickBot="1" x14ac:dyDescent="0.3">
      <c r="A8" s="91"/>
      <c r="B8" s="287"/>
      <c r="C8" s="289"/>
      <c r="D8" s="289"/>
      <c r="E8" s="289"/>
      <c r="F8" s="289"/>
      <c r="G8" s="289"/>
      <c r="H8" s="289"/>
      <c r="I8" s="289"/>
      <c r="J8" s="289"/>
      <c r="K8" s="99"/>
      <c r="L8" s="98" t="s">
        <v>71</v>
      </c>
      <c r="M8" s="97" t="s">
        <v>70</v>
      </c>
      <c r="N8" s="96" t="s">
        <v>69</v>
      </c>
      <c r="O8" s="287"/>
      <c r="P8" s="2"/>
      <c r="Q8" s="86"/>
      <c r="R8" s="95" t="s">
        <v>79</v>
      </c>
      <c r="S8" s="93">
        <v>0.2</v>
      </c>
      <c r="T8" s="93">
        <v>0.6</v>
      </c>
      <c r="U8" s="94">
        <v>20</v>
      </c>
      <c r="V8" s="93">
        <v>0.2</v>
      </c>
      <c r="W8" s="92">
        <v>0.08</v>
      </c>
      <c r="Y8" s="133" t="s">
        <v>122</v>
      </c>
      <c r="Z8" s="129"/>
      <c r="AA8" s="129"/>
      <c r="AB8" s="129"/>
      <c r="AC8" s="129"/>
      <c r="AD8" s="129"/>
      <c r="AE8" s="129"/>
      <c r="AF8" s="129"/>
    </row>
    <row r="9" spans="1:32" ht="19.5" customHeight="1" thickBot="1" x14ac:dyDescent="0.3">
      <c r="A9" s="91"/>
      <c r="B9" s="287"/>
      <c r="C9" s="289"/>
      <c r="D9" s="289"/>
      <c r="E9" s="289"/>
      <c r="F9" s="289"/>
      <c r="G9" s="289"/>
      <c r="H9" s="289"/>
      <c r="I9" s="289"/>
      <c r="J9" s="289"/>
      <c r="K9" s="90" t="s">
        <v>68</v>
      </c>
      <c r="L9" s="89" t="s">
        <v>67</v>
      </c>
      <c r="M9" s="88" t="s">
        <v>66</v>
      </c>
      <c r="N9" s="87" t="s">
        <v>65</v>
      </c>
      <c r="O9" s="287"/>
      <c r="P9" s="2"/>
      <c r="Q9" s="86"/>
      <c r="R9" s="85" t="s">
        <v>98</v>
      </c>
      <c r="S9" s="83">
        <v>0.9</v>
      </c>
      <c r="T9" s="83">
        <v>0</v>
      </c>
      <c r="U9" s="84">
        <v>0</v>
      </c>
      <c r="V9" s="83">
        <v>0.1</v>
      </c>
      <c r="W9" s="82">
        <v>0.12</v>
      </c>
      <c r="X9" s="66"/>
      <c r="Y9" s="135">
        <v>150000</v>
      </c>
      <c r="Z9" s="4"/>
      <c r="AA9" s="4"/>
      <c r="AB9" s="4"/>
      <c r="AC9" s="4"/>
      <c r="AD9" s="4"/>
      <c r="AE9" s="4"/>
      <c r="AF9" s="4"/>
    </row>
    <row r="10" spans="1:32" ht="17.25" thickTop="1" thickBot="1" x14ac:dyDescent="0.3">
      <c r="A10" s="4"/>
      <c r="B10" s="74">
        <v>1</v>
      </c>
      <c r="C10" s="73"/>
      <c r="D10" s="73"/>
      <c r="E10" s="73"/>
      <c r="F10" s="73"/>
      <c r="G10" s="73"/>
      <c r="H10" s="73"/>
      <c r="I10" s="76"/>
      <c r="J10" s="81"/>
      <c r="K10" s="80"/>
      <c r="L10" s="79"/>
      <c r="M10" s="79"/>
      <c r="N10" s="78"/>
      <c r="O10" s="69"/>
      <c r="P10" s="68"/>
      <c r="Q10" s="67"/>
      <c r="R10" s="66"/>
      <c r="S10" s="66"/>
      <c r="T10" s="66"/>
      <c r="U10" s="66"/>
      <c r="V10" s="66"/>
      <c r="W10" s="66"/>
      <c r="X10" s="66"/>
      <c r="Y10" s="34"/>
      <c r="Z10" s="4"/>
      <c r="AA10" s="4"/>
      <c r="AB10" s="4"/>
      <c r="AC10" s="4"/>
      <c r="AD10" s="4"/>
      <c r="AE10" s="4"/>
      <c r="AF10" s="4"/>
    </row>
    <row r="11" spans="1:32" ht="16.5" thickTop="1" x14ac:dyDescent="0.25">
      <c r="A11" s="4"/>
      <c r="B11" s="74"/>
      <c r="C11" s="73"/>
      <c r="D11" s="73"/>
      <c r="E11" s="73"/>
      <c r="F11" s="73"/>
      <c r="G11" s="73"/>
      <c r="H11" s="77"/>
      <c r="I11" s="76"/>
      <c r="J11" s="75"/>
      <c r="K11" s="72"/>
      <c r="L11" s="71"/>
      <c r="M11" s="71"/>
      <c r="N11" s="70"/>
      <c r="O11" s="69"/>
      <c r="P11" s="68"/>
      <c r="Q11" s="67"/>
      <c r="R11" s="66"/>
      <c r="S11" s="66"/>
      <c r="T11" s="66"/>
      <c r="U11" s="66"/>
      <c r="V11" s="66"/>
      <c r="W11" s="66"/>
      <c r="X11" s="66"/>
      <c r="Y11" s="34"/>
      <c r="Z11" s="4"/>
      <c r="AA11" s="4"/>
      <c r="AB11" s="4"/>
      <c r="AC11" s="4"/>
      <c r="AD11" s="4"/>
      <c r="AE11" s="4"/>
      <c r="AF11" s="4"/>
    </row>
    <row r="12" spans="1:32" s="118" customFormat="1" ht="15.75" x14ac:dyDescent="0.25">
      <c r="A12" s="115"/>
      <c r="B12" s="116">
        <v>1</v>
      </c>
      <c r="C12" s="117">
        <f>+B12+1</f>
        <v>2</v>
      </c>
      <c r="D12" s="117">
        <f t="shared" ref="D12:AF12" si="0">+C12+1</f>
        <v>3</v>
      </c>
      <c r="E12" s="117">
        <f t="shared" si="0"/>
        <v>4</v>
      </c>
      <c r="F12" s="117">
        <f t="shared" si="0"/>
        <v>5</v>
      </c>
      <c r="G12" s="117">
        <f t="shared" si="0"/>
        <v>6</v>
      </c>
      <c r="H12" s="117">
        <f t="shared" si="0"/>
        <v>7</v>
      </c>
      <c r="I12" s="117">
        <f t="shared" si="0"/>
        <v>8</v>
      </c>
      <c r="J12" s="117">
        <f t="shared" si="0"/>
        <v>9</v>
      </c>
      <c r="K12" s="117">
        <f t="shared" si="0"/>
        <v>10</v>
      </c>
      <c r="L12" s="117">
        <f t="shared" si="0"/>
        <v>11</v>
      </c>
      <c r="M12" s="117">
        <f t="shared" si="0"/>
        <v>12</v>
      </c>
      <c r="N12" s="117">
        <f t="shared" si="0"/>
        <v>13</v>
      </c>
      <c r="O12" s="117">
        <f t="shared" si="0"/>
        <v>14</v>
      </c>
      <c r="P12" s="117">
        <f t="shared" si="0"/>
        <v>15</v>
      </c>
      <c r="Q12" s="117">
        <f t="shared" si="0"/>
        <v>16</v>
      </c>
      <c r="R12" s="117">
        <f t="shared" si="0"/>
        <v>17</v>
      </c>
      <c r="S12" s="117">
        <f t="shared" si="0"/>
        <v>18</v>
      </c>
      <c r="T12" s="117">
        <f t="shared" si="0"/>
        <v>19</v>
      </c>
      <c r="U12" s="117">
        <f t="shared" si="0"/>
        <v>20</v>
      </c>
      <c r="V12" s="117">
        <f t="shared" si="0"/>
        <v>21</v>
      </c>
      <c r="W12" s="117">
        <f t="shared" si="0"/>
        <v>22</v>
      </c>
      <c r="X12" s="117">
        <f t="shared" si="0"/>
        <v>23</v>
      </c>
      <c r="Y12" s="117">
        <f t="shared" si="0"/>
        <v>24</v>
      </c>
      <c r="Z12" s="117">
        <f t="shared" si="0"/>
        <v>25</v>
      </c>
      <c r="AA12" s="117">
        <f t="shared" si="0"/>
        <v>26</v>
      </c>
      <c r="AB12" s="117">
        <f t="shared" si="0"/>
        <v>27</v>
      </c>
      <c r="AC12" s="117">
        <f t="shared" si="0"/>
        <v>28</v>
      </c>
      <c r="AD12" s="117">
        <f t="shared" si="0"/>
        <v>29</v>
      </c>
      <c r="AE12" s="117">
        <f t="shared" si="0"/>
        <v>30</v>
      </c>
      <c r="AF12" s="117">
        <f t="shared" si="0"/>
        <v>31</v>
      </c>
    </row>
    <row r="13" spans="1:32" ht="16.5" thickBot="1" x14ac:dyDescent="0.3">
      <c r="A13" s="53"/>
      <c r="B13" s="65">
        <v>1</v>
      </c>
      <c r="C13" s="64"/>
      <c r="D13" s="64"/>
      <c r="E13" s="64"/>
      <c r="F13" s="64"/>
      <c r="G13" s="64"/>
      <c r="H13" s="64"/>
      <c r="I13" s="63"/>
      <c r="J13" s="63"/>
      <c r="K13" s="62">
        <v>0.12</v>
      </c>
      <c r="L13" s="61">
        <v>0.08</v>
      </c>
      <c r="M13" s="61">
        <v>0.05</v>
      </c>
      <c r="N13" s="60">
        <v>0</v>
      </c>
      <c r="O13" s="59" t="s">
        <v>64</v>
      </c>
      <c r="P13" s="58"/>
      <c r="Q13" s="57"/>
      <c r="R13" s="56" t="s">
        <v>63</v>
      </c>
      <c r="S13" s="54" t="s">
        <v>62</v>
      </c>
      <c r="T13" s="54" t="s">
        <v>61</v>
      </c>
      <c r="U13" s="54" t="s">
        <v>60</v>
      </c>
      <c r="V13" s="54" t="s">
        <v>59</v>
      </c>
      <c r="W13" s="54" t="s">
        <v>58</v>
      </c>
      <c r="X13" s="54" t="s">
        <v>57</v>
      </c>
      <c r="Y13" s="55"/>
      <c r="Z13" s="54"/>
      <c r="AA13" s="54"/>
      <c r="AB13" s="54"/>
      <c r="AC13" s="54">
        <v>4</v>
      </c>
      <c r="AD13" s="54">
        <v>5</v>
      </c>
      <c r="AE13" s="54">
        <v>6</v>
      </c>
      <c r="AF13" s="54">
        <v>7</v>
      </c>
    </row>
    <row r="14" spans="1:32" ht="18" customHeight="1" thickBot="1" x14ac:dyDescent="0.3">
      <c r="A14" s="127">
        <v>101</v>
      </c>
      <c r="B14" s="123">
        <f>+IF(O14="Libre",A14,CONCATENATE(A14," ",O14))</f>
        <v>101</v>
      </c>
      <c r="C14" s="124">
        <v>1</v>
      </c>
      <c r="D14" s="124" t="s">
        <v>53</v>
      </c>
      <c r="E14" s="124" t="s">
        <v>8</v>
      </c>
      <c r="F14" s="124" t="s">
        <v>30</v>
      </c>
      <c r="G14" s="125" t="s">
        <v>23</v>
      </c>
      <c r="H14" s="126">
        <v>66.95</v>
      </c>
      <c r="I14" s="126">
        <v>4.04</v>
      </c>
      <c r="J14" s="124">
        <v>24.13</v>
      </c>
      <c r="K14" s="120">
        <f t="shared" ref="K14:K21" si="1">Z14*(1-$K$13)</f>
        <v>3353196</v>
      </c>
      <c r="L14" s="22">
        <f t="shared" ref="L14:L21" si="2">Z14*(1-$L$13)</f>
        <v>3505614</v>
      </c>
      <c r="M14" s="21">
        <f t="shared" ref="M14:M21" si="3">Z14*(1-$M$13)</f>
        <v>3619927.5</v>
      </c>
      <c r="N14" s="20">
        <f t="shared" ref="N14:N21" si="4">Z14*(1-$N$13)</f>
        <v>3810450</v>
      </c>
      <c r="O14" s="33" t="s">
        <v>17</v>
      </c>
      <c r="P14" s="18"/>
      <c r="Q14" s="52"/>
      <c r="R14" s="36">
        <v>50000</v>
      </c>
      <c r="S14" s="17">
        <f>R14*1.06</f>
        <v>53000</v>
      </c>
      <c r="T14" s="17">
        <f>S14*1.06</f>
        <v>56180</v>
      </c>
      <c r="U14" s="17">
        <f t="shared" ref="U14:X15" si="5">T14*1.09</f>
        <v>61236.200000000004</v>
      </c>
      <c r="V14" s="17">
        <f t="shared" si="5"/>
        <v>66747.458000000013</v>
      </c>
      <c r="W14" s="17">
        <f t="shared" si="5"/>
        <v>72754.729220000023</v>
      </c>
      <c r="X14" s="17">
        <f t="shared" si="5"/>
        <v>79302.654849800034</v>
      </c>
      <c r="Y14" s="4"/>
      <c r="Z14" s="17">
        <f t="shared" ref="Z14:Z45" si="6">(H14*R14)+(I14*R14*0.5)+(J14*R14*0.3)</f>
        <v>3810450</v>
      </c>
      <c r="AA14" s="17">
        <f t="shared" ref="AA14:AB33" si="7">Z14*1.06</f>
        <v>4039077</v>
      </c>
      <c r="AB14" s="17">
        <f t="shared" si="7"/>
        <v>4281421.62</v>
      </c>
      <c r="AC14" s="17">
        <f t="shared" ref="AC14:AF33" si="8">AB14*1.09</f>
        <v>4666749.5658000009</v>
      </c>
      <c r="AD14" s="17">
        <f t="shared" si="8"/>
        <v>5086757.0267220009</v>
      </c>
      <c r="AE14" s="17">
        <f t="shared" si="8"/>
        <v>5544565.1591269812</v>
      </c>
      <c r="AF14" s="17">
        <f t="shared" si="8"/>
        <v>6043576.0234484095</v>
      </c>
    </row>
    <row r="15" spans="1:32" ht="18" customHeight="1" thickBot="1" x14ac:dyDescent="0.3">
      <c r="A15" s="127">
        <v>102</v>
      </c>
      <c r="B15" s="123">
        <f t="shared" ref="B15:B66" si="9">+IF(O15="Libre",A15,CONCATENATE(A15," ",O15))</f>
        <v>102</v>
      </c>
      <c r="C15" s="124">
        <v>1</v>
      </c>
      <c r="D15" s="124" t="s">
        <v>56</v>
      </c>
      <c r="E15" s="124" t="s">
        <v>25</v>
      </c>
      <c r="F15" s="124" t="s">
        <v>30</v>
      </c>
      <c r="G15" s="125" t="s">
        <v>37</v>
      </c>
      <c r="H15" s="126">
        <v>78.92</v>
      </c>
      <c r="I15" s="126">
        <v>5.17</v>
      </c>
      <c r="J15" s="124">
        <v>23.38</v>
      </c>
      <c r="K15" s="120">
        <f t="shared" si="1"/>
        <v>3894836</v>
      </c>
      <c r="L15" s="22">
        <f t="shared" si="2"/>
        <v>4071874</v>
      </c>
      <c r="M15" s="21">
        <f t="shared" si="3"/>
        <v>4204652.5</v>
      </c>
      <c r="N15" s="20">
        <f t="shared" si="4"/>
        <v>4425950</v>
      </c>
      <c r="O15" s="33" t="s">
        <v>17</v>
      </c>
      <c r="P15" s="52" t="s">
        <v>55</v>
      </c>
      <c r="Q15" s="36"/>
      <c r="R15" s="17">
        <v>50000</v>
      </c>
      <c r="S15" s="17">
        <f>R15*1.06</f>
        <v>53000</v>
      </c>
      <c r="T15" s="17">
        <f>S15*1.06</f>
        <v>56180</v>
      </c>
      <c r="U15" s="17">
        <f t="shared" si="5"/>
        <v>61236.200000000004</v>
      </c>
      <c r="V15" s="17">
        <f t="shared" si="5"/>
        <v>66747.458000000013</v>
      </c>
      <c r="W15" s="17">
        <f t="shared" si="5"/>
        <v>72754.729220000023</v>
      </c>
      <c r="X15" s="17">
        <f t="shared" si="5"/>
        <v>79302.654849800034</v>
      </c>
      <c r="Y15" s="17"/>
      <c r="Z15" s="17">
        <f t="shared" si="6"/>
        <v>4425950</v>
      </c>
      <c r="AA15" s="17">
        <f t="shared" si="7"/>
        <v>4691507</v>
      </c>
      <c r="AB15" s="17">
        <f t="shared" si="7"/>
        <v>4972997.42</v>
      </c>
      <c r="AC15" s="17">
        <f t="shared" si="8"/>
        <v>5420567.1878000004</v>
      </c>
      <c r="AD15" s="17">
        <f t="shared" si="8"/>
        <v>5908418.2347020013</v>
      </c>
      <c r="AE15" s="17">
        <f t="shared" si="8"/>
        <v>6440175.8758251816</v>
      </c>
      <c r="AF15" s="17">
        <f t="shared" si="8"/>
        <v>7019791.7046494484</v>
      </c>
    </row>
    <row r="16" spans="1:32" ht="18" customHeight="1" thickBot="1" x14ac:dyDescent="0.3">
      <c r="A16" s="127">
        <v>103</v>
      </c>
      <c r="B16" s="123" t="str">
        <f t="shared" si="9"/>
        <v>103 Vendido</v>
      </c>
      <c r="C16" s="124">
        <v>1</v>
      </c>
      <c r="D16" s="124" t="s">
        <v>54</v>
      </c>
      <c r="E16" s="124" t="s">
        <v>25</v>
      </c>
      <c r="F16" s="124" t="s">
        <v>21</v>
      </c>
      <c r="G16" s="125" t="s">
        <v>27</v>
      </c>
      <c r="H16" s="126">
        <v>65.569999999999993</v>
      </c>
      <c r="I16" s="126">
        <v>0</v>
      </c>
      <c r="J16" s="124">
        <v>17.989999999999998</v>
      </c>
      <c r="K16" s="121">
        <f t="shared" si="1"/>
        <v>3122547.9999999995</v>
      </c>
      <c r="L16" s="30">
        <f t="shared" si="2"/>
        <v>3264481.9999999995</v>
      </c>
      <c r="M16" s="30">
        <f t="shared" si="3"/>
        <v>3370932.4999999995</v>
      </c>
      <c r="N16" s="29">
        <f t="shared" si="4"/>
        <v>3548349.9999999995</v>
      </c>
      <c r="O16" s="28" t="s">
        <v>20</v>
      </c>
      <c r="P16" s="37"/>
      <c r="Q16" s="26"/>
      <c r="R16" s="24">
        <v>50000</v>
      </c>
      <c r="S16" s="24"/>
      <c r="T16" s="24"/>
      <c r="U16" s="24"/>
      <c r="V16" s="24"/>
      <c r="W16" s="24"/>
      <c r="X16" s="24"/>
      <c r="Y16" s="24"/>
      <c r="Z16" s="24">
        <f t="shared" si="6"/>
        <v>3548349.9999999995</v>
      </c>
      <c r="AA16" s="17">
        <f t="shared" si="7"/>
        <v>3761250.9999999995</v>
      </c>
      <c r="AB16" s="17">
        <f t="shared" si="7"/>
        <v>3986926.0599999996</v>
      </c>
      <c r="AC16" s="17">
        <f t="shared" si="8"/>
        <v>4345749.4053999996</v>
      </c>
      <c r="AD16" s="17">
        <f t="shared" si="8"/>
        <v>4736866.8518859996</v>
      </c>
      <c r="AE16" s="17">
        <f t="shared" si="8"/>
        <v>5163184.8685557395</v>
      </c>
      <c r="AF16" s="17">
        <f t="shared" si="8"/>
        <v>5627871.5067257565</v>
      </c>
    </row>
    <row r="17" spans="1:32" ht="18" customHeight="1" thickBot="1" x14ac:dyDescent="0.3">
      <c r="A17" s="127">
        <v>104</v>
      </c>
      <c r="B17" s="123">
        <f t="shared" si="9"/>
        <v>104</v>
      </c>
      <c r="C17" s="124">
        <v>1</v>
      </c>
      <c r="D17" s="124" t="s">
        <v>53</v>
      </c>
      <c r="E17" s="124" t="s">
        <v>25</v>
      </c>
      <c r="F17" s="124" t="s">
        <v>30</v>
      </c>
      <c r="G17" s="125" t="s">
        <v>23</v>
      </c>
      <c r="H17" s="126">
        <v>67.77</v>
      </c>
      <c r="I17" s="126">
        <v>4.3099999999999996</v>
      </c>
      <c r="J17" s="124">
        <v>26.76</v>
      </c>
      <c r="K17" s="120">
        <f t="shared" si="1"/>
        <v>3429932</v>
      </c>
      <c r="L17" s="22">
        <f t="shared" si="2"/>
        <v>3585838</v>
      </c>
      <c r="M17" s="21">
        <f t="shared" si="3"/>
        <v>3702767.5</v>
      </c>
      <c r="N17" s="20">
        <f t="shared" si="4"/>
        <v>3897650</v>
      </c>
      <c r="O17" s="19" t="s">
        <v>17</v>
      </c>
      <c r="P17" s="18"/>
      <c r="Q17" s="38"/>
      <c r="R17" s="36">
        <v>50000</v>
      </c>
      <c r="S17" s="36">
        <f>R17*1.06</f>
        <v>53000</v>
      </c>
      <c r="T17" s="36">
        <f>S17*1.06</f>
        <v>56180</v>
      </c>
      <c r="U17" s="36">
        <f t="shared" ref="U17:X18" si="10">T17*1.09</f>
        <v>61236.200000000004</v>
      </c>
      <c r="V17" s="36">
        <f t="shared" si="10"/>
        <v>66747.458000000013</v>
      </c>
      <c r="W17" s="36">
        <f t="shared" si="10"/>
        <v>72754.729220000023</v>
      </c>
      <c r="X17" s="36">
        <f t="shared" si="10"/>
        <v>79302.654849800034</v>
      </c>
      <c r="Y17" s="4"/>
      <c r="Z17" s="17">
        <f t="shared" si="6"/>
        <v>3897650</v>
      </c>
      <c r="AA17" s="17">
        <f t="shared" si="7"/>
        <v>4131509</v>
      </c>
      <c r="AB17" s="17">
        <f t="shared" si="7"/>
        <v>4379399.54</v>
      </c>
      <c r="AC17" s="17">
        <f t="shared" si="8"/>
        <v>4773545.4986000005</v>
      </c>
      <c r="AD17" s="17">
        <f t="shared" si="8"/>
        <v>5203164.5934740007</v>
      </c>
      <c r="AE17" s="17">
        <f t="shared" si="8"/>
        <v>5671449.4068866614</v>
      </c>
      <c r="AF17" s="17">
        <f t="shared" si="8"/>
        <v>6181879.8535064617</v>
      </c>
    </row>
    <row r="18" spans="1:32" ht="18" customHeight="1" thickBot="1" x14ac:dyDescent="0.3">
      <c r="A18" s="127">
        <v>105</v>
      </c>
      <c r="B18" s="123">
        <f t="shared" si="9"/>
        <v>105</v>
      </c>
      <c r="C18" s="124">
        <v>1</v>
      </c>
      <c r="D18" s="124" t="s">
        <v>52</v>
      </c>
      <c r="E18" s="124" t="s">
        <v>25</v>
      </c>
      <c r="F18" s="124" t="s">
        <v>24</v>
      </c>
      <c r="G18" s="125" t="s">
        <v>27</v>
      </c>
      <c r="H18" s="126">
        <v>48.76</v>
      </c>
      <c r="I18" s="126">
        <v>2.58</v>
      </c>
      <c r="J18" s="124">
        <v>17.97</v>
      </c>
      <c r="K18" s="120">
        <f t="shared" si="1"/>
        <v>2439404</v>
      </c>
      <c r="L18" s="22">
        <f t="shared" si="2"/>
        <v>2550286</v>
      </c>
      <c r="M18" s="21">
        <f t="shared" si="3"/>
        <v>2633447.5</v>
      </c>
      <c r="N18" s="20">
        <f t="shared" si="4"/>
        <v>2772050</v>
      </c>
      <c r="O18" s="19" t="s">
        <v>17</v>
      </c>
      <c r="P18" s="36" t="s">
        <v>51</v>
      </c>
      <c r="Q18" s="17"/>
      <c r="R18" s="36">
        <v>50000</v>
      </c>
      <c r="S18" s="36">
        <f>R18*1.06</f>
        <v>53000</v>
      </c>
      <c r="T18" s="36">
        <f>S18*1.06</f>
        <v>56180</v>
      </c>
      <c r="U18" s="36">
        <f t="shared" si="10"/>
        <v>61236.200000000004</v>
      </c>
      <c r="V18" s="36">
        <f t="shared" si="10"/>
        <v>66747.458000000013</v>
      </c>
      <c r="W18" s="36">
        <f t="shared" si="10"/>
        <v>72754.729220000023</v>
      </c>
      <c r="X18" s="36">
        <f t="shared" si="10"/>
        <v>79302.654849800034</v>
      </c>
      <c r="Y18" s="4"/>
      <c r="Z18" s="17">
        <f t="shared" si="6"/>
        <v>2772050</v>
      </c>
      <c r="AA18" s="17">
        <f t="shared" si="7"/>
        <v>2938373</v>
      </c>
      <c r="AB18" s="17">
        <f t="shared" si="7"/>
        <v>3114675.3800000004</v>
      </c>
      <c r="AC18" s="17">
        <f t="shared" si="8"/>
        <v>3394996.1642000005</v>
      </c>
      <c r="AD18" s="17">
        <f t="shared" si="8"/>
        <v>3700545.8189780009</v>
      </c>
      <c r="AE18" s="17">
        <f t="shared" si="8"/>
        <v>4033594.9426860213</v>
      </c>
      <c r="AF18" s="17">
        <f t="shared" si="8"/>
        <v>4396618.4875277635</v>
      </c>
    </row>
    <row r="19" spans="1:32" ht="18" customHeight="1" thickBot="1" x14ac:dyDescent="0.3">
      <c r="A19" s="127">
        <v>201</v>
      </c>
      <c r="B19" s="123" t="str">
        <f t="shared" si="9"/>
        <v>201 Vendido</v>
      </c>
      <c r="C19" s="124">
        <v>2</v>
      </c>
      <c r="D19" s="124" t="s">
        <v>48</v>
      </c>
      <c r="E19" s="124" t="s">
        <v>8</v>
      </c>
      <c r="F19" s="124" t="s">
        <v>24</v>
      </c>
      <c r="G19" s="125" t="s">
        <v>27</v>
      </c>
      <c r="H19" s="126">
        <v>58.27</v>
      </c>
      <c r="I19" s="126">
        <v>4.0999999999999996</v>
      </c>
      <c r="J19" s="124">
        <v>3.36</v>
      </c>
      <c r="K19" s="121">
        <f t="shared" si="1"/>
        <v>2725416.32</v>
      </c>
      <c r="L19" s="30">
        <f t="shared" si="2"/>
        <v>2849298.8800000004</v>
      </c>
      <c r="M19" s="30">
        <f t="shared" si="3"/>
        <v>2942210.8</v>
      </c>
      <c r="N19" s="29">
        <f t="shared" si="4"/>
        <v>3097064</v>
      </c>
      <c r="O19" s="28" t="s">
        <v>20</v>
      </c>
      <c r="P19" s="37" t="s">
        <v>50</v>
      </c>
      <c r="Q19" s="26"/>
      <c r="R19" s="24">
        <f>R14*1.01</f>
        <v>50500</v>
      </c>
      <c r="S19" s="24"/>
      <c r="T19" s="24"/>
      <c r="U19" s="24"/>
      <c r="V19" s="24"/>
      <c r="W19" s="24"/>
      <c r="X19" s="24"/>
      <c r="Y19" s="24"/>
      <c r="Z19" s="24">
        <f t="shared" si="6"/>
        <v>3097064</v>
      </c>
      <c r="AA19" s="17">
        <f t="shared" si="7"/>
        <v>3282887.8400000003</v>
      </c>
      <c r="AB19" s="17">
        <f t="shared" si="7"/>
        <v>3479861.1104000006</v>
      </c>
      <c r="AC19" s="17">
        <f t="shared" si="8"/>
        <v>3793048.610336001</v>
      </c>
      <c r="AD19" s="17">
        <f t="shared" si="8"/>
        <v>4134422.9852662412</v>
      </c>
      <c r="AE19" s="17">
        <f t="shared" si="8"/>
        <v>4506521.053940203</v>
      </c>
      <c r="AF19" s="17">
        <f t="shared" si="8"/>
        <v>4912107.9487948213</v>
      </c>
    </row>
    <row r="20" spans="1:32" ht="18" customHeight="1" thickBot="1" x14ac:dyDescent="0.3">
      <c r="A20" s="127">
        <v>202</v>
      </c>
      <c r="B20" s="123" t="str">
        <f t="shared" si="9"/>
        <v>202 Vendido</v>
      </c>
      <c r="C20" s="124">
        <v>2</v>
      </c>
      <c r="D20" s="124" t="s">
        <v>26</v>
      </c>
      <c r="E20" s="124" t="s">
        <v>8</v>
      </c>
      <c r="F20" s="124" t="s">
        <v>30</v>
      </c>
      <c r="G20" s="125" t="s">
        <v>23</v>
      </c>
      <c r="H20" s="126">
        <v>67.03</v>
      </c>
      <c r="I20" s="126">
        <v>2.34</v>
      </c>
      <c r="J20" s="124">
        <v>1.69</v>
      </c>
      <c r="K20" s="121">
        <f t="shared" si="1"/>
        <v>3053339.08</v>
      </c>
      <c r="L20" s="30">
        <f t="shared" si="2"/>
        <v>3192127.22</v>
      </c>
      <c r="M20" s="30">
        <f t="shared" si="3"/>
        <v>3296218.3249999997</v>
      </c>
      <c r="N20" s="29">
        <f t="shared" si="4"/>
        <v>3469703.5</v>
      </c>
      <c r="O20" s="28" t="s">
        <v>20</v>
      </c>
      <c r="P20" s="37"/>
      <c r="Q20" s="26"/>
      <c r="R20" s="24">
        <f>R18*1.01</f>
        <v>50500</v>
      </c>
      <c r="S20" s="24"/>
      <c r="T20" s="24"/>
      <c r="U20" s="24"/>
      <c r="V20" s="24"/>
      <c r="W20" s="24"/>
      <c r="X20" s="24"/>
      <c r="Y20" s="24"/>
      <c r="Z20" s="24">
        <f t="shared" si="6"/>
        <v>3469703.5</v>
      </c>
      <c r="AA20" s="17">
        <f t="shared" si="7"/>
        <v>3677885.71</v>
      </c>
      <c r="AB20" s="17">
        <f t="shared" si="7"/>
        <v>3898558.8526000003</v>
      </c>
      <c r="AC20" s="17">
        <f t="shared" si="8"/>
        <v>4249429.1493340004</v>
      </c>
      <c r="AD20" s="17">
        <f t="shared" si="8"/>
        <v>4631877.7727740612</v>
      </c>
      <c r="AE20" s="17">
        <f t="shared" si="8"/>
        <v>5048746.7723237267</v>
      </c>
      <c r="AF20" s="17">
        <f t="shared" si="8"/>
        <v>5503133.9818328628</v>
      </c>
    </row>
    <row r="21" spans="1:32" ht="18" customHeight="1" thickBot="1" x14ac:dyDescent="0.3">
      <c r="A21" s="127">
        <v>203</v>
      </c>
      <c r="B21" s="123">
        <f t="shared" si="9"/>
        <v>203</v>
      </c>
      <c r="C21" s="124">
        <v>2</v>
      </c>
      <c r="D21" s="124" t="s">
        <v>46</v>
      </c>
      <c r="E21" s="124" t="s">
        <v>25</v>
      </c>
      <c r="F21" s="124" t="s">
        <v>30</v>
      </c>
      <c r="G21" s="125" t="s">
        <v>37</v>
      </c>
      <c r="H21" s="126">
        <v>79.209999999999994</v>
      </c>
      <c r="I21" s="126">
        <v>12.03</v>
      </c>
      <c r="J21" s="124">
        <v>1.29</v>
      </c>
      <c r="K21" s="120">
        <f t="shared" si="1"/>
        <v>3804597.28</v>
      </c>
      <c r="L21" s="22">
        <f t="shared" si="2"/>
        <v>3977533.52</v>
      </c>
      <c r="M21" s="21">
        <f t="shared" si="3"/>
        <v>4107235.6999999997</v>
      </c>
      <c r="N21" s="20">
        <f t="shared" si="4"/>
        <v>4323406</v>
      </c>
      <c r="O21" s="19" t="s">
        <v>17</v>
      </c>
      <c r="P21" s="36"/>
      <c r="Q21" s="17"/>
      <c r="R21" s="17">
        <f>R17*1.01</f>
        <v>50500</v>
      </c>
      <c r="S21" s="17">
        <f>R21*1.06</f>
        <v>53530</v>
      </c>
      <c r="T21" s="17">
        <f>S21*1.06</f>
        <v>56741.8</v>
      </c>
      <c r="U21" s="17">
        <f>T21*1.09</f>
        <v>61848.562000000005</v>
      </c>
      <c r="V21" s="17">
        <f>U21*1.09</f>
        <v>67414.932580000008</v>
      </c>
      <c r="W21" s="17">
        <f>V21*1.09</f>
        <v>73482.276512200013</v>
      </c>
      <c r="X21" s="17">
        <f>W21*1.09</f>
        <v>80095.681398298024</v>
      </c>
      <c r="Y21" s="17"/>
      <c r="Z21" s="17">
        <f t="shared" si="6"/>
        <v>4323406</v>
      </c>
      <c r="AA21" s="17">
        <f t="shared" si="7"/>
        <v>4582810.3600000003</v>
      </c>
      <c r="AB21" s="17">
        <f t="shared" si="7"/>
        <v>4857778.9816000005</v>
      </c>
      <c r="AC21" s="17">
        <f t="shared" si="8"/>
        <v>5294979.0899440013</v>
      </c>
      <c r="AD21" s="17">
        <f t="shared" si="8"/>
        <v>5771527.2080389615</v>
      </c>
      <c r="AE21" s="17">
        <f t="shared" si="8"/>
        <v>6290964.6567624686</v>
      </c>
      <c r="AF21" s="17">
        <f t="shared" si="8"/>
        <v>6857151.4758710917</v>
      </c>
    </row>
    <row r="22" spans="1:32" ht="18" customHeight="1" thickBot="1" x14ac:dyDescent="0.3">
      <c r="A22" s="127">
        <v>204</v>
      </c>
      <c r="B22" s="123" t="str">
        <f t="shared" si="9"/>
        <v>204 Vendido</v>
      </c>
      <c r="C22" s="124">
        <v>2</v>
      </c>
      <c r="D22" s="124" t="s">
        <v>45</v>
      </c>
      <c r="E22" s="124" t="s">
        <v>25</v>
      </c>
      <c r="F22" s="124" t="s">
        <v>30</v>
      </c>
      <c r="G22" s="125" t="s">
        <v>37</v>
      </c>
      <c r="H22" s="126">
        <v>78.150000000000006</v>
      </c>
      <c r="I22" s="126">
        <v>2.67</v>
      </c>
      <c r="J22" s="124">
        <v>2.23</v>
      </c>
      <c r="K22" s="121"/>
      <c r="L22" s="30"/>
      <c r="M22" s="30"/>
      <c r="N22" s="29"/>
      <c r="O22" s="28" t="s">
        <v>20</v>
      </c>
      <c r="P22" s="27" t="s">
        <v>49</v>
      </c>
      <c r="Q22" s="37"/>
      <c r="R22" s="26">
        <f>R17*1.01</f>
        <v>50500</v>
      </c>
      <c r="S22" s="26"/>
      <c r="T22" s="26"/>
      <c r="U22" s="26"/>
      <c r="V22" s="26"/>
      <c r="W22" s="26"/>
      <c r="X22" s="26"/>
      <c r="Y22" s="23"/>
      <c r="Z22" s="24">
        <f t="shared" si="6"/>
        <v>4047777.0000000005</v>
      </c>
      <c r="AA22" s="17">
        <f t="shared" si="7"/>
        <v>4290643.620000001</v>
      </c>
      <c r="AB22" s="17">
        <f t="shared" si="7"/>
        <v>4548082.2372000013</v>
      </c>
      <c r="AC22" s="17">
        <f t="shared" si="8"/>
        <v>4957409.6385480016</v>
      </c>
      <c r="AD22" s="17">
        <f t="shared" si="8"/>
        <v>5403576.5060173227</v>
      </c>
      <c r="AE22" s="17">
        <f t="shared" si="8"/>
        <v>5889898.3915588818</v>
      </c>
      <c r="AF22" s="17">
        <f t="shared" si="8"/>
        <v>6419989.2467991821</v>
      </c>
    </row>
    <row r="23" spans="1:32" ht="18" customHeight="1" thickBot="1" x14ac:dyDescent="0.3">
      <c r="A23" s="127">
        <v>205</v>
      </c>
      <c r="B23" s="123" t="str">
        <f t="shared" si="9"/>
        <v>205 Vendido</v>
      </c>
      <c r="C23" s="124">
        <v>2</v>
      </c>
      <c r="D23" s="124" t="s">
        <v>48</v>
      </c>
      <c r="E23" s="124" t="s">
        <v>25</v>
      </c>
      <c r="F23" s="124" t="s">
        <v>30</v>
      </c>
      <c r="G23" s="125" t="s">
        <v>27</v>
      </c>
      <c r="H23" s="126">
        <v>58.27</v>
      </c>
      <c r="I23" s="126">
        <v>4.0999999999999996</v>
      </c>
      <c r="J23" s="124">
        <v>3.44</v>
      </c>
      <c r="K23" s="121">
        <f>Z23*(1-$K$13)</f>
        <v>2726482.88</v>
      </c>
      <c r="L23" s="30">
        <f>Z23*(1-$L$13)</f>
        <v>2850413.92</v>
      </c>
      <c r="M23" s="30">
        <f>Z23*(1-$M$13)</f>
        <v>2943362.1999999997</v>
      </c>
      <c r="N23" s="29">
        <f>Z23*(1-$N$13)</f>
        <v>3098276</v>
      </c>
      <c r="O23" s="28" t="s">
        <v>20</v>
      </c>
      <c r="P23" s="37" t="s">
        <v>47</v>
      </c>
      <c r="Q23" s="26"/>
      <c r="R23" s="24">
        <f>R15*1.01</f>
        <v>50500</v>
      </c>
      <c r="S23" s="24"/>
      <c r="T23" s="24"/>
      <c r="U23" s="24"/>
      <c r="V23" s="24"/>
      <c r="W23" s="24"/>
      <c r="X23" s="24"/>
      <c r="Y23" s="24"/>
      <c r="Z23" s="24">
        <f t="shared" si="6"/>
        <v>3098276</v>
      </c>
      <c r="AA23" s="17">
        <f t="shared" si="7"/>
        <v>3284172.56</v>
      </c>
      <c r="AB23" s="17">
        <f t="shared" si="7"/>
        <v>3481222.9136000001</v>
      </c>
      <c r="AC23" s="17">
        <f t="shared" si="8"/>
        <v>3794532.9758240003</v>
      </c>
      <c r="AD23" s="17">
        <f t="shared" si="8"/>
        <v>4136040.9436481604</v>
      </c>
      <c r="AE23" s="17">
        <f t="shared" si="8"/>
        <v>4508284.6285764948</v>
      </c>
      <c r="AF23" s="17">
        <f t="shared" si="8"/>
        <v>4914030.2451483794</v>
      </c>
    </row>
    <row r="24" spans="1:32" ht="18" customHeight="1" thickBot="1" x14ac:dyDescent="0.3">
      <c r="A24" s="127">
        <v>206</v>
      </c>
      <c r="B24" s="123" t="str">
        <f t="shared" si="9"/>
        <v>206 Vendido</v>
      </c>
      <c r="C24" s="124">
        <v>2</v>
      </c>
      <c r="D24" s="124" t="s">
        <v>26</v>
      </c>
      <c r="E24" s="124" t="s">
        <v>25</v>
      </c>
      <c r="F24" s="124" t="s">
        <v>30</v>
      </c>
      <c r="G24" s="125" t="s">
        <v>23</v>
      </c>
      <c r="H24" s="126">
        <v>67.22</v>
      </c>
      <c r="I24" s="126">
        <v>2.42</v>
      </c>
      <c r="J24" s="124">
        <v>1.89</v>
      </c>
      <c r="K24" s="121">
        <f>Z24*(1-$K$13)</f>
        <v>3066226.68</v>
      </c>
      <c r="L24" s="30">
        <f>Z24*(1-$L$13)</f>
        <v>3205600.62</v>
      </c>
      <c r="M24" s="30">
        <f>Z24*(1-$M$13)</f>
        <v>3310131.0749999997</v>
      </c>
      <c r="N24" s="29">
        <f>Z24*(1-$N$13)</f>
        <v>3484348.5</v>
      </c>
      <c r="O24" s="28" t="s">
        <v>20</v>
      </c>
      <c r="P24" s="37"/>
      <c r="Q24" s="26"/>
      <c r="R24" s="24">
        <f>R17*1.01</f>
        <v>50500</v>
      </c>
      <c r="S24" s="24"/>
      <c r="T24" s="24"/>
      <c r="U24" s="24"/>
      <c r="V24" s="24"/>
      <c r="W24" s="24"/>
      <c r="X24" s="24"/>
      <c r="Y24" s="24"/>
      <c r="Z24" s="24">
        <f t="shared" si="6"/>
        <v>3484348.5</v>
      </c>
      <c r="AA24" s="17">
        <f t="shared" si="7"/>
        <v>3693409.41</v>
      </c>
      <c r="AB24" s="17">
        <f t="shared" si="7"/>
        <v>3915013.9746000003</v>
      </c>
      <c r="AC24" s="17">
        <f t="shared" si="8"/>
        <v>4267365.2323140008</v>
      </c>
      <c r="AD24" s="17">
        <f t="shared" si="8"/>
        <v>4651428.1032222612</v>
      </c>
      <c r="AE24" s="17">
        <f t="shared" si="8"/>
        <v>5070056.6325122649</v>
      </c>
      <c r="AF24" s="17">
        <f t="shared" si="8"/>
        <v>5526361.7294383692</v>
      </c>
    </row>
    <row r="25" spans="1:32" ht="18" customHeight="1" thickBot="1" x14ac:dyDescent="0.3">
      <c r="A25" s="127">
        <v>301</v>
      </c>
      <c r="B25" s="123">
        <f t="shared" si="9"/>
        <v>301</v>
      </c>
      <c r="C25" s="124">
        <v>3</v>
      </c>
      <c r="D25" s="124" t="s">
        <v>46</v>
      </c>
      <c r="E25" s="124" t="s">
        <v>8</v>
      </c>
      <c r="F25" s="124" t="s">
        <v>30</v>
      </c>
      <c r="G25" s="125" t="s">
        <v>37</v>
      </c>
      <c r="H25" s="126">
        <v>78.849999999999994</v>
      </c>
      <c r="I25" s="126">
        <v>12.03</v>
      </c>
      <c r="J25" s="124">
        <v>1.44</v>
      </c>
      <c r="K25" s="120">
        <f>Z25*(1-$K$13)</f>
        <v>3828504.6667999993</v>
      </c>
      <c r="L25" s="22">
        <f>Z25*(1-$L$13)</f>
        <v>4002527.6061999998</v>
      </c>
      <c r="M25" s="21">
        <f>Z25*(1-$M$13)</f>
        <v>4133044.8107499992</v>
      </c>
      <c r="N25" s="20">
        <f>Z25*(1-$N$13)</f>
        <v>4350573.4849999994</v>
      </c>
      <c r="O25" s="19" t="s">
        <v>17</v>
      </c>
      <c r="P25" s="18"/>
      <c r="Q25" s="38"/>
      <c r="R25" s="36">
        <f>R24*1.01</f>
        <v>51005</v>
      </c>
      <c r="S25" s="36">
        <f>R25*1.06</f>
        <v>54065.3</v>
      </c>
      <c r="T25" s="36">
        <f>S25*1.06</f>
        <v>57309.218000000008</v>
      </c>
      <c r="U25" s="36">
        <f>T25*1.09</f>
        <v>62467.047620000012</v>
      </c>
      <c r="V25" s="36">
        <f>U25*1.09</f>
        <v>68089.08190580002</v>
      </c>
      <c r="W25" s="36">
        <f>V25*1.09</f>
        <v>74217.09927732202</v>
      </c>
      <c r="X25" s="36">
        <f>W25*1.09</f>
        <v>80896.638212281003</v>
      </c>
      <c r="Y25" s="4"/>
      <c r="Z25" s="17">
        <f t="shared" si="6"/>
        <v>4350573.4849999994</v>
      </c>
      <c r="AA25" s="17">
        <f t="shared" si="7"/>
        <v>4611607.8940999992</v>
      </c>
      <c r="AB25" s="17">
        <f t="shared" si="7"/>
        <v>4888304.3677459992</v>
      </c>
      <c r="AC25" s="17">
        <f t="shared" si="8"/>
        <v>5328251.7608431391</v>
      </c>
      <c r="AD25" s="17">
        <f t="shared" si="8"/>
        <v>5807794.4193190224</v>
      </c>
      <c r="AE25" s="17">
        <f t="shared" si="8"/>
        <v>6330495.9170577349</v>
      </c>
      <c r="AF25" s="17">
        <f t="shared" si="8"/>
        <v>6900240.5495929318</v>
      </c>
    </row>
    <row r="26" spans="1:32" ht="18" customHeight="1" thickBot="1" x14ac:dyDescent="0.3">
      <c r="A26" s="127">
        <v>301</v>
      </c>
      <c r="B26" s="123" t="str">
        <f t="shared" si="9"/>
        <v>301 Vendido</v>
      </c>
      <c r="C26" s="124">
        <v>3</v>
      </c>
      <c r="D26" s="124" t="s">
        <v>45</v>
      </c>
      <c r="E26" s="124" t="s">
        <v>8</v>
      </c>
      <c r="F26" s="124" t="s">
        <v>30</v>
      </c>
      <c r="G26" s="125" t="s">
        <v>37</v>
      </c>
      <c r="H26" s="126">
        <v>78.22</v>
      </c>
      <c r="I26" s="126">
        <v>2.68</v>
      </c>
      <c r="J26" s="124">
        <v>2.2200000000000002</v>
      </c>
      <c r="K26" s="121"/>
      <c r="L26" s="30"/>
      <c r="M26" s="30"/>
      <c r="N26" s="29"/>
      <c r="O26" s="28" t="s">
        <v>20</v>
      </c>
      <c r="P26" s="37" t="s">
        <v>44</v>
      </c>
      <c r="Q26" s="26"/>
      <c r="R26" s="24">
        <v>51005</v>
      </c>
      <c r="S26" s="24"/>
      <c r="T26" s="24"/>
      <c r="U26" s="24"/>
      <c r="V26" s="24"/>
      <c r="W26" s="24"/>
      <c r="X26" s="24"/>
      <c r="Y26" s="24"/>
      <c r="Z26" s="24">
        <f t="shared" si="6"/>
        <v>4091927.1300000004</v>
      </c>
      <c r="AA26" s="17">
        <f t="shared" si="7"/>
        <v>4337442.7578000007</v>
      </c>
      <c r="AB26" s="17">
        <f t="shared" si="7"/>
        <v>4597689.323268001</v>
      </c>
      <c r="AC26" s="17">
        <f t="shared" si="8"/>
        <v>5011481.3623621212</v>
      </c>
      <c r="AD26" s="17">
        <f t="shared" si="8"/>
        <v>5462514.6849747123</v>
      </c>
      <c r="AE26" s="17">
        <f t="shared" si="8"/>
        <v>5954141.0066224365</v>
      </c>
      <c r="AF26" s="17">
        <f t="shared" si="8"/>
        <v>6490013.6972184563</v>
      </c>
    </row>
    <row r="27" spans="1:32" ht="18" customHeight="1" thickBot="1" x14ac:dyDescent="0.3">
      <c r="A27" s="127">
        <v>303</v>
      </c>
      <c r="B27" s="123" t="str">
        <f t="shared" si="9"/>
        <v>303 Vendido</v>
      </c>
      <c r="C27" s="124">
        <v>3</v>
      </c>
      <c r="D27" s="124" t="s">
        <v>6</v>
      </c>
      <c r="E27" s="124" t="s">
        <v>8</v>
      </c>
      <c r="F27" s="124" t="s">
        <v>30</v>
      </c>
      <c r="G27" s="125" t="s">
        <v>27</v>
      </c>
      <c r="H27" s="126">
        <v>58.27</v>
      </c>
      <c r="I27" s="126">
        <v>5.63</v>
      </c>
      <c r="J27" s="124">
        <v>0</v>
      </c>
      <c r="K27" s="121">
        <f t="shared" ref="K27:K33" si="11">Z27*(1-$K$13)</f>
        <v>2741763.5740000005</v>
      </c>
      <c r="L27" s="30">
        <f t="shared" ref="L27:L33" si="12">Z27*(1-$L$13)</f>
        <v>2866389.1910000006</v>
      </c>
      <c r="M27" s="30">
        <f t="shared" ref="M27:M33" si="13">Z27*(1-$M$13)</f>
        <v>2959858.4037500001</v>
      </c>
      <c r="N27" s="29">
        <f t="shared" ref="N27:N33" si="14">Z27*(1-$N$13)</f>
        <v>3115640.4250000003</v>
      </c>
      <c r="O27" s="28" t="s">
        <v>20</v>
      </c>
      <c r="P27" s="37" t="s">
        <v>43</v>
      </c>
      <c r="Q27" s="26"/>
      <c r="R27" s="24">
        <v>51005</v>
      </c>
      <c r="S27" s="24"/>
      <c r="T27" s="24"/>
      <c r="U27" s="24"/>
      <c r="V27" s="24"/>
      <c r="W27" s="24"/>
      <c r="X27" s="24"/>
      <c r="Y27" s="24"/>
      <c r="Z27" s="24">
        <f t="shared" si="6"/>
        <v>3115640.4250000003</v>
      </c>
      <c r="AA27" s="17">
        <f t="shared" si="7"/>
        <v>3302578.8505000006</v>
      </c>
      <c r="AB27" s="17">
        <f t="shared" si="7"/>
        <v>3500733.581530001</v>
      </c>
      <c r="AC27" s="17">
        <f t="shared" si="8"/>
        <v>3815799.6038677013</v>
      </c>
      <c r="AD27" s="17">
        <f t="shared" si="8"/>
        <v>4159221.5682157949</v>
      </c>
      <c r="AE27" s="17">
        <f t="shared" si="8"/>
        <v>4533551.5093552163</v>
      </c>
      <c r="AF27" s="17">
        <f t="shared" si="8"/>
        <v>4941571.1451971857</v>
      </c>
    </row>
    <row r="28" spans="1:32" ht="18" customHeight="1" thickBot="1" x14ac:dyDescent="0.3">
      <c r="A28" s="127">
        <v>304</v>
      </c>
      <c r="B28" s="123" t="str">
        <f t="shared" si="9"/>
        <v>304 Vendido</v>
      </c>
      <c r="C28" s="124">
        <v>3</v>
      </c>
      <c r="D28" s="124" t="s">
        <v>26</v>
      </c>
      <c r="E28" s="124" t="s">
        <v>8</v>
      </c>
      <c r="F28" s="124" t="s">
        <v>24</v>
      </c>
      <c r="G28" s="125" t="s">
        <v>23</v>
      </c>
      <c r="H28" s="126">
        <v>67.03</v>
      </c>
      <c r="I28" s="126">
        <v>4.67</v>
      </c>
      <c r="J28" s="124">
        <v>0</v>
      </c>
      <c r="K28" s="121">
        <f t="shared" si="11"/>
        <v>3113406.406</v>
      </c>
      <c r="L28" s="30">
        <f t="shared" si="12"/>
        <v>3254924.8789999997</v>
      </c>
      <c r="M28" s="30">
        <f t="shared" si="13"/>
        <v>3361063.7337499997</v>
      </c>
      <c r="N28" s="29">
        <f t="shared" si="14"/>
        <v>3537961.8249999997</v>
      </c>
      <c r="O28" s="28" t="s">
        <v>20</v>
      </c>
      <c r="P28" s="37"/>
      <c r="Q28" s="26"/>
      <c r="R28" s="24">
        <v>51005</v>
      </c>
      <c r="S28" s="24"/>
      <c r="T28" s="24"/>
      <c r="U28" s="24"/>
      <c r="V28" s="24"/>
      <c r="W28" s="24"/>
      <c r="X28" s="24"/>
      <c r="Y28" s="24"/>
      <c r="Z28" s="24">
        <f t="shared" si="6"/>
        <v>3537961.8249999997</v>
      </c>
      <c r="AA28" s="17">
        <f t="shared" si="7"/>
        <v>3750239.5345000001</v>
      </c>
      <c r="AB28" s="17">
        <f t="shared" si="7"/>
        <v>3975253.9065700001</v>
      </c>
      <c r="AC28" s="17">
        <f t="shared" si="8"/>
        <v>4333026.7581613008</v>
      </c>
      <c r="AD28" s="17">
        <f t="shared" si="8"/>
        <v>4722999.1663958179</v>
      </c>
      <c r="AE28" s="17">
        <f t="shared" si="8"/>
        <v>5148069.0913714422</v>
      </c>
      <c r="AF28" s="17">
        <f t="shared" si="8"/>
        <v>5611395.3095948724</v>
      </c>
    </row>
    <row r="29" spans="1:32" ht="18" customHeight="1" thickBot="1" x14ac:dyDescent="0.3">
      <c r="A29" s="127">
        <v>305</v>
      </c>
      <c r="B29" s="123">
        <f t="shared" si="9"/>
        <v>305</v>
      </c>
      <c r="C29" s="124">
        <v>3</v>
      </c>
      <c r="D29" s="124" t="s">
        <v>39</v>
      </c>
      <c r="E29" s="124" t="s">
        <v>25</v>
      </c>
      <c r="F29" s="124" t="s">
        <v>30</v>
      </c>
      <c r="G29" s="125" t="s">
        <v>37</v>
      </c>
      <c r="H29" s="126">
        <v>79.209999999999994</v>
      </c>
      <c r="I29" s="126">
        <v>12.02</v>
      </c>
      <c r="J29" s="124">
        <v>0</v>
      </c>
      <c r="K29" s="120">
        <f t="shared" si="11"/>
        <v>3825048.5679999995</v>
      </c>
      <c r="L29" s="51">
        <f t="shared" si="12"/>
        <v>3998914.412</v>
      </c>
      <c r="M29" s="21">
        <f t="shared" si="13"/>
        <v>4129313.7949999995</v>
      </c>
      <c r="N29" s="20">
        <f t="shared" si="14"/>
        <v>4346646.0999999996</v>
      </c>
      <c r="O29" s="19" t="s">
        <v>17</v>
      </c>
      <c r="P29" s="18"/>
      <c r="Q29" s="38"/>
      <c r="R29" s="36">
        <v>51005</v>
      </c>
      <c r="S29" s="36">
        <f>R29*1.06</f>
        <v>54065.3</v>
      </c>
      <c r="T29" s="36">
        <f>S29*1.06</f>
        <v>57309.218000000008</v>
      </c>
      <c r="U29" s="50">
        <f>T29*1.09</f>
        <v>62467.047620000012</v>
      </c>
      <c r="V29" s="36">
        <f>U29*1.09</f>
        <v>68089.08190580002</v>
      </c>
      <c r="W29" s="36">
        <f>V29*1.09</f>
        <v>74217.09927732202</v>
      </c>
      <c r="X29" s="36">
        <f>W29*1.09</f>
        <v>80896.638212281003</v>
      </c>
      <c r="Y29" s="4"/>
      <c r="Z29" s="17">
        <f t="shared" si="6"/>
        <v>4346646.0999999996</v>
      </c>
      <c r="AA29" s="17">
        <f t="shared" si="7"/>
        <v>4607444.8659999995</v>
      </c>
      <c r="AB29" s="17">
        <f t="shared" si="7"/>
        <v>4883891.5579599999</v>
      </c>
      <c r="AC29" s="17">
        <f t="shared" si="8"/>
        <v>5323441.7981764004</v>
      </c>
      <c r="AD29" s="17">
        <f t="shared" si="8"/>
        <v>5802551.5600122772</v>
      </c>
      <c r="AE29" s="17">
        <f t="shared" si="8"/>
        <v>6324781.2004133826</v>
      </c>
      <c r="AF29" s="17">
        <f t="shared" si="8"/>
        <v>6894011.5084505873</v>
      </c>
    </row>
    <row r="30" spans="1:32" ht="18" customHeight="1" thickBot="1" x14ac:dyDescent="0.3">
      <c r="A30" s="127">
        <v>306</v>
      </c>
      <c r="B30" s="123" t="str">
        <f t="shared" si="9"/>
        <v>306 Vendido</v>
      </c>
      <c r="C30" s="124">
        <v>3</v>
      </c>
      <c r="D30" s="124" t="s">
        <v>38</v>
      </c>
      <c r="E30" s="124" t="s">
        <v>25</v>
      </c>
      <c r="F30" s="124" t="s">
        <v>30</v>
      </c>
      <c r="G30" s="125" t="s">
        <v>37</v>
      </c>
      <c r="H30" s="126">
        <v>78.150000000000006</v>
      </c>
      <c r="I30" s="126">
        <v>2.67</v>
      </c>
      <c r="J30" s="124">
        <v>0</v>
      </c>
      <c r="K30" s="121">
        <f t="shared" si="11"/>
        <v>3567636.5340000005</v>
      </c>
      <c r="L30" s="30">
        <f t="shared" si="12"/>
        <v>3729801.8310000002</v>
      </c>
      <c r="M30" s="30">
        <f t="shared" si="13"/>
        <v>3851425.80375</v>
      </c>
      <c r="N30" s="29">
        <f t="shared" si="14"/>
        <v>4054132.4250000003</v>
      </c>
      <c r="O30" s="28" t="s">
        <v>20</v>
      </c>
      <c r="P30" s="37"/>
      <c r="Q30" s="26"/>
      <c r="R30" s="24">
        <v>51005</v>
      </c>
      <c r="S30" s="24"/>
      <c r="T30" s="24"/>
      <c r="U30" s="24"/>
      <c r="V30" s="24"/>
      <c r="W30" s="24"/>
      <c r="X30" s="24"/>
      <c r="Y30" s="24"/>
      <c r="Z30" s="24">
        <f t="shared" si="6"/>
        <v>4054132.4250000003</v>
      </c>
      <c r="AA30" s="17">
        <f t="shared" si="7"/>
        <v>4297380.3705000002</v>
      </c>
      <c r="AB30" s="17">
        <f t="shared" si="7"/>
        <v>4555223.1927300002</v>
      </c>
      <c r="AC30" s="17">
        <f t="shared" si="8"/>
        <v>4965193.280075701</v>
      </c>
      <c r="AD30" s="17">
        <f t="shared" si="8"/>
        <v>5412060.6752825147</v>
      </c>
      <c r="AE30" s="17">
        <f t="shared" si="8"/>
        <v>5899146.1360579412</v>
      </c>
      <c r="AF30" s="17">
        <f t="shared" si="8"/>
        <v>6430069.2883031564</v>
      </c>
    </row>
    <row r="31" spans="1:32" ht="18" customHeight="1" thickBot="1" x14ac:dyDescent="0.3">
      <c r="A31" s="127">
        <v>307</v>
      </c>
      <c r="B31" s="123" t="str">
        <f t="shared" si="9"/>
        <v>307 Vendido</v>
      </c>
      <c r="C31" s="124">
        <v>3</v>
      </c>
      <c r="D31" s="124" t="s">
        <v>6</v>
      </c>
      <c r="E31" s="124" t="s">
        <v>25</v>
      </c>
      <c r="F31" s="124" t="s">
        <v>30</v>
      </c>
      <c r="G31" s="125" t="s">
        <v>42</v>
      </c>
      <c r="H31" s="126">
        <v>58.86</v>
      </c>
      <c r="I31" s="126">
        <v>5.64</v>
      </c>
      <c r="J31" s="124">
        <v>0</v>
      </c>
      <c r="K31" s="122">
        <f t="shared" si="11"/>
        <v>2768469.7919999999</v>
      </c>
      <c r="L31" s="42">
        <f t="shared" si="12"/>
        <v>2894309.3280000002</v>
      </c>
      <c r="M31" s="42">
        <f t="shared" si="13"/>
        <v>2988688.98</v>
      </c>
      <c r="N31" s="41">
        <f t="shared" si="14"/>
        <v>3145988.4</v>
      </c>
      <c r="O31" s="46" t="s">
        <v>20</v>
      </c>
      <c r="P31" s="40" t="s">
        <v>41</v>
      </c>
      <c r="Q31" s="39"/>
      <c r="R31" s="24">
        <v>51005</v>
      </c>
      <c r="S31" s="24"/>
      <c r="T31" s="24"/>
      <c r="U31" s="24"/>
      <c r="V31" s="24"/>
      <c r="W31" s="24"/>
      <c r="X31" s="24"/>
      <c r="Y31" s="43"/>
      <c r="Z31" s="44">
        <f t="shared" si="6"/>
        <v>3145988.4</v>
      </c>
      <c r="AA31" s="17">
        <f t="shared" si="7"/>
        <v>3334747.7039999999</v>
      </c>
      <c r="AB31" s="17">
        <f t="shared" si="7"/>
        <v>3534832.5662400001</v>
      </c>
      <c r="AC31" s="17">
        <f t="shared" si="8"/>
        <v>3852967.4972016006</v>
      </c>
      <c r="AD31" s="17">
        <f t="shared" si="8"/>
        <v>4199734.5719497446</v>
      </c>
      <c r="AE31" s="17">
        <f t="shared" si="8"/>
        <v>4577710.6834252216</v>
      </c>
      <c r="AF31" s="17">
        <f t="shared" si="8"/>
        <v>4989704.6449334919</v>
      </c>
    </row>
    <row r="32" spans="1:32" ht="18" customHeight="1" thickBot="1" x14ac:dyDescent="0.3">
      <c r="A32" s="127">
        <v>308</v>
      </c>
      <c r="B32" s="123" t="str">
        <f t="shared" si="9"/>
        <v>308 Vendido</v>
      </c>
      <c r="C32" s="124">
        <v>3</v>
      </c>
      <c r="D32" s="124" t="s">
        <v>26</v>
      </c>
      <c r="E32" s="124" t="s">
        <v>25</v>
      </c>
      <c r="F32" s="124" t="s">
        <v>21</v>
      </c>
      <c r="G32" s="125" t="s">
        <v>23</v>
      </c>
      <c r="H32" s="126">
        <v>67.22</v>
      </c>
      <c r="I32" s="126">
        <v>4.68</v>
      </c>
      <c r="J32" s="124">
        <v>0</v>
      </c>
      <c r="K32" s="120">
        <f t="shared" si="11"/>
        <v>3122158.8640000001</v>
      </c>
      <c r="L32" s="22">
        <f t="shared" si="12"/>
        <v>3264075.1760000004</v>
      </c>
      <c r="M32" s="21">
        <f t="shared" si="13"/>
        <v>3370512.41</v>
      </c>
      <c r="N32" s="20">
        <f t="shared" si="14"/>
        <v>3547907.8000000003</v>
      </c>
      <c r="O32" s="19" t="s">
        <v>20</v>
      </c>
      <c r="P32" s="18"/>
      <c r="Q32" s="38"/>
      <c r="R32" s="36">
        <v>51005</v>
      </c>
      <c r="S32" s="36">
        <f>R32*1.06</f>
        <v>54065.3</v>
      </c>
      <c r="T32" s="36">
        <f>S32*1.06</f>
        <v>57309.218000000008</v>
      </c>
      <c r="U32" s="36">
        <f>T32*1.09</f>
        <v>62467.047620000012</v>
      </c>
      <c r="V32" s="36">
        <f>U32*1.09</f>
        <v>68089.08190580002</v>
      </c>
      <c r="W32" s="36">
        <f>V32*1.09</f>
        <v>74217.09927732202</v>
      </c>
      <c r="X32" s="36">
        <f>W32*1.09</f>
        <v>80896.638212281003</v>
      </c>
      <c r="Y32" s="4"/>
      <c r="Z32" s="17">
        <f t="shared" si="6"/>
        <v>3547907.8000000003</v>
      </c>
      <c r="AA32" s="17">
        <f t="shared" si="7"/>
        <v>3760782.2680000006</v>
      </c>
      <c r="AB32" s="17">
        <f t="shared" si="7"/>
        <v>3986429.204080001</v>
      </c>
      <c r="AC32" s="17">
        <f t="shared" si="8"/>
        <v>4345207.832447201</v>
      </c>
      <c r="AD32" s="17">
        <f t="shared" si="8"/>
        <v>4736276.5373674491</v>
      </c>
      <c r="AE32" s="17">
        <f t="shared" si="8"/>
        <v>5162541.4257305199</v>
      </c>
      <c r="AF32" s="17">
        <f t="shared" si="8"/>
        <v>5627170.1540462673</v>
      </c>
    </row>
    <row r="33" spans="1:32" ht="18" customHeight="1" thickBot="1" x14ac:dyDescent="0.3">
      <c r="A33" s="127">
        <v>401</v>
      </c>
      <c r="B33" s="123" t="str">
        <f t="shared" si="9"/>
        <v>401 Vendido</v>
      </c>
      <c r="C33" s="124">
        <v>4</v>
      </c>
      <c r="D33" s="124" t="s">
        <v>39</v>
      </c>
      <c r="E33" s="124" t="s">
        <v>8</v>
      </c>
      <c r="F33" s="124" t="s">
        <v>30</v>
      </c>
      <c r="G33" s="125" t="s">
        <v>37</v>
      </c>
      <c r="H33" s="126">
        <v>78.849999999999994</v>
      </c>
      <c r="I33" s="126">
        <v>12.04</v>
      </c>
      <c r="J33" s="124">
        <v>0</v>
      </c>
      <c r="K33" s="120">
        <f t="shared" si="11"/>
        <v>3809339.0279999995</v>
      </c>
      <c r="L33" s="22">
        <f t="shared" si="12"/>
        <v>3982490.8019999997</v>
      </c>
      <c r="M33" s="21">
        <f t="shared" si="13"/>
        <v>4112354.6324999994</v>
      </c>
      <c r="N33" s="20">
        <f t="shared" si="14"/>
        <v>4328794.3499999996</v>
      </c>
      <c r="O33" s="49" t="s">
        <v>20</v>
      </c>
      <c r="P33" s="18"/>
      <c r="Q33" s="38"/>
      <c r="R33" s="24">
        <v>51005</v>
      </c>
      <c r="S33" s="24"/>
      <c r="T33" s="24"/>
      <c r="U33" s="24"/>
      <c r="V33" s="24"/>
      <c r="W33" s="24"/>
      <c r="X33" s="24"/>
      <c r="Y33" s="34"/>
      <c r="Z33" s="17">
        <f t="shared" si="6"/>
        <v>4328794.3499999996</v>
      </c>
      <c r="AA33" s="17">
        <f t="shared" si="7"/>
        <v>4588522.0109999999</v>
      </c>
      <c r="AB33" s="17">
        <f t="shared" si="7"/>
        <v>4863833.3316600006</v>
      </c>
      <c r="AC33" s="17">
        <f t="shared" si="8"/>
        <v>5301578.3315094011</v>
      </c>
      <c r="AD33" s="17">
        <f t="shared" si="8"/>
        <v>5778720.3813452478</v>
      </c>
      <c r="AE33" s="17">
        <f t="shared" si="8"/>
        <v>6298805.2156663202</v>
      </c>
      <c r="AF33" s="17">
        <f t="shared" si="8"/>
        <v>6865697.6850762898</v>
      </c>
    </row>
    <row r="34" spans="1:32" ht="18" customHeight="1" thickBot="1" x14ac:dyDescent="0.3">
      <c r="A34" s="127">
        <v>402</v>
      </c>
      <c r="B34" s="123" t="str">
        <f t="shared" si="9"/>
        <v>402 Vendido</v>
      </c>
      <c r="C34" s="124">
        <v>4</v>
      </c>
      <c r="D34" s="124" t="s">
        <v>38</v>
      </c>
      <c r="E34" s="124" t="s">
        <v>8</v>
      </c>
      <c r="F34" s="124" t="s">
        <v>30</v>
      </c>
      <c r="G34" s="125" t="s">
        <v>37</v>
      </c>
      <c r="H34" s="126">
        <v>78.22</v>
      </c>
      <c r="I34" s="126">
        <v>2.68</v>
      </c>
      <c r="J34" s="124">
        <v>0</v>
      </c>
      <c r="K34" s="121"/>
      <c r="L34" s="30"/>
      <c r="M34" s="30"/>
      <c r="N34" s="29"/>
      <c r="O34" s="28" t="s">
        <v>20</v>
      </c>
      <c r="P34" s="37" t="s">
        <v>40</v>
      </c>
      <c r="Q34" s="26"/>
      <c r="R34" s="24">
        <v>51005</v>
      </c>
      <c r="S34" s="24"/>
      <c r="T34" s="24"/>
      <c r="U34" s="24"/>
      <c r="V34" s="24"/>
      <c r="W34" s="24"/>
      <c r="X34" s="24"/>
      <c r="Y34" s="24"/>
      <c r="Z34" s="24">
        <f t="shared" si="6"/>
        <v>4057957.8000000003</v>
      </c>
      <c r="AA34" s="17">
        <f t="shared" ref="AA34:AB53" si="15">Z34*1.06</f>
        <v>4301435.2680000002</v>
      </c>
      <c r="AB34" s="17">
        <f t="shared" si="15"/>
        <v>4559521.3840800002</v>
      </c>
      <c r="AC34" s="17">
        <f t="shared" ref="AC34:AF53" si="16">AB34*1.09</f>
        <v>4969878.3086472005</v>
      </c>
      <c r="AD34" s="17">
        <f t="shared" si="16"/>
        <v>5417167.3564254493</v>
      </c>
      <c r="AE34" s="17">
        <f t="shared" si="16"/>
        <v>5904712.4185037399</v>
      </c>
      <c r="AF34" s="17">
        <f t="shared" si="16"/>
        <v>6436136.5361690773</v>
      </c>
    </row>
    <row r="35" spans="1:32" ht="18" customHeight="1" thickBot="1" x14ac:dyDescent="0.3">
      <c r="A35" s="127">
        <v>403</v>
      </c>
      <c r="B35" s="123">
        <f t="shared" si="9"/>
        <v>403</v>
      </c>
      <c r="C35" s="124">
        <v>4</v>
      </c>
      <c r="D35" s="124" t="s">
        <v>6</v>
      </c>
      <c r="E35" s="124" t="s">
        <v>8</v>
      </c>
      <c r="F35" s="124" t="s">
        <v>30</v>
      </c>
      <c r="G35" s="125" t="s">
        <v>27</v>
      </c>
      <c r="H35" s="126">
        <v>58.27</v>
      </c>
      <c r="I35" s="126">
        <v>5.63</v>
      </c>
      <c r="J35" s="124">
        <v>0</v>
      </c>
      <c r="K35" s="122">
        <f t="shared" ref="K35:K45" si="17">Z35*(1-$K$13)</f>
        <v>2769181.2097400003</v>
      </c>
      <c r="L35" s="42">
        <f t="shared" ref="L35:L45" si="18">Z35*(1-$L$13)</f>
        <v>2895053.0829100003</v>
      </c>
      <c r="M35" s="42">
        <f t="shared" ref="M35:M45" si="19">Z35*(1-$M$13)</f>
        <v>2989456.9877875</v>
      </c>
      <c r="N35" s="41">
        <f t="shared" ref="N35:N45" si="20">Z35*(1-$N$13)</f>
        <v>3146796.8292500004</v>
      </c>
      <c r="O35" s="33" t="s">
        <v>17</v>
      </c>
      <c r="P35" s="39"/>
      <c r="Q35" s="45"/>
      <c r="R35" s="47">
        <v>51515.05</v>
      </c>
      <c r="S35" s="47">
        <f>R35*1.06</f>
        <v>54605.953000000009</v>
      </c>
      <c r="T35" s="47">
        <f>S35*1.06</f>
        <v>57882.310180000015</v>
      </c>
      <c r="U35" s="48">
        <f>T35*1.09</f>
        <v>63091.71809620002</v>
      </c>
      <c r="V35" s="47">
        <f>U35*1.09</f>
        <v>68769.972724858031</v>
      </c>
      <c r="W35" s="47">
        <f>V35*1.09</f>
        <v>74959.270270095265</v>
      </c>
      <c r="X35" s="47">
        <f>W35*1.09</f>
        <v>81705.604594403849</v>
      </c>
      <c r="Y35" s="44"/>
      <c r="Z35" s="44">
        <f t="shared" si="6"/>
        <v>3146796.8292500004</v>
      </c>
      <c r="AA35" s="17">
        <f t="shared" si="15"/>
        <v>3335604.6390050007</v>
      </c>
      <c r="AB35" s="17">
        <f t="shared" si="15"/>
        <v>3535740.9173453008</v>
      </c>
      <c r="AC35" s="17">
        <f t="shared" si="16"/>
        <v>3853957.599906378</v>
      </c>
      <c r="AD35" s="17">
        <f t="shared" si="16"/>
        <v>4200813.7838979522</v>
      </c>
      <c r="AE35" s="17">
        <f t="shared" si="16"/>
        <v>4578887.0244487682</v>
      </c>
      <c r="AF35" s="17">
        <f t="shared" si="16"/>
        <v>4990986.8566491576</v>
      </c>
    </row>
    <row r="36" spans="1:32" ht="18" customHeight="1" thickBot="1" x14ac:dyDescent="0.3">
      <c r="A36" s="127">
        <v>404</v>
      </c>
      <c r="B36" s="123" t="str">
        <f t="shared" si="9"/>
        <v>404 Vendido</v>
      </c>
      <c r="C36" s="124">
        <v>4</v>
      </c>
      <c r="D36" s="124" t="s">
        <v>26</v>
      </c>
      <c r="E36" s="124" t="s">
        <v>8</v>
      </c>
      <c r="F36" s="124" t="s">
        <v>30</v>
      </c>
      <c r="G36" s="125" t="s">
        <v>23</v>
      </c>
      <c r="H36" s="126">
        <v>67.03</v>
      </c>
      <c r="I36" s="126">
        <v>4.67</v>
      </c>
      <c r="J36" s="124">
        <v>0</v>
      </c>
      <c r="K36" s="122">
        <f t="shared" si="17"/>
        <v>3113406.406</v>
      </c>
      <c r="L36" s="42">
        <f t="shared" si="18"/>
        <v>3254924.8789999997</v>
      </c>
      <c r="M36" s="42">
        <f t="shared" si="19"/>
        <v>3361063.7337499997</v>
      </c>
      <c r="N36" s="41">
        <f t="shared" si="20"/>
        <v>3537961.8249999997</v>
      </c>
      <c r="O36" s="46" t="s">
        <v>20</v>
      </c>
      <c r="P36" s="39"/>
      <c r="Q36" s="45"/>
      <c r="R36" s="24">
        <v>51005</v>
      </c>
      <c r="S36" s="24"/>
      <c r="T36" s="24"/>
      <c r="U36" s="24"/>
      <c r="V36" s="24"/>
      <c r="W36" s="24"/>
      <c r="X36" s="24"/>
      <c r="Y36" s="44"/>
      <c r="Z36" s="44">
        <f t="shared" si="6"/>
        <v>3537961.8249999997</v>
      </c>
      <c r="AA36" s="17">
        <f t="shared" si="15"/>
        <v>3750239.5345000001</v>
      </c>
      <c r="AB36" s="17">
        <f t="shared" si="15"/>
        <v>3975253.9065700001</v>
      </c>
      <c r="AC36" s="17">
        <f t="shared" si="16"/>
        <v>4333026.7581613008</v>
      </c>
      <c r="AD36" s="17">
        <f t="shared" si="16"/>
        <v>4722999.1663958179</v>
      </c>
      <c r="AE36" s="17">
        <f t="shared" si="16"/>
        <v>5148069.0913714422</v>
      </c>
      <c r="AF36" s="17">
        <f t="shared" si="16"/>
        <v>5611395.3095948724</v>
      </c>
    </row>
    <row r="37" spans="1:32" ht="18" customHeight="1" thickBot="1" x14ac:dyDescent="0.3">
      <c r="A37" s="127">
        <v>405</v>
      </c>
      <c r="B37" s="123">
        <f t="shared" si="9"/>
        <v>405</v>
      </c>
      <c r="C37" s="124">
        <v>4</v>
      </c>
      <c r="D37" s="124" t="s">
        <v>39</v>
      </c>
      <c r="E37" s="124" t="s">
        <v>25</v>
      </c>
      <c r="F37" s="124" t="s">
        <v>30</v>
      </c>
      <c r="G37" s="125" t="s">
        <v>37</v>
      </c>
      <c r="H37" s="126">
        <v>79.209999999999994</v>
      </c>
      <c r="I37" s="126">
        <v>12.02</v>
      </c>
      <c r="J37" s="124">
        <v>0</v>
      </c>
      <c r="K37" s="120">
        <f t="shared" si="17"/>
        <v>3863299.0536799999</v>
      </c>
      <c r="L37" s="22">
        <f t="shared" si="18"/>
        <v>4038903.5561199998</v>
      </c>
      <c r="M37" s="21">
        <f t="shared" si="19"/>
        <v>4170606.9329499993</v>
      </c>
      <c r="N37" s="20">
        <f t="shared" si="20"/>
        <v>4390112.5609999998</v>
      </c>
      <c r="O37" s="33" t="s">
        <v>17</v>
      </c>
      <c r="P37" s="18"/>
      <c r="Q37" s="38"/>
      <c r="R37" s="36">
        <v>51515.05</v>
      </c>
      <c r="S37" s="36">
        <f>R37*1.06</f>
        <v>54605.953000000009</v>
      </c>
      <c r="T37" s="36">
        <f>S37*1.06</f>
        <v>57882.310180000015</v>
      </c>
      <c r="U37" s="36">
        <f>T37*1.09</f>
        <v>63091.71809620002</v>
      </c>
      <c r="V37" s="36">
        <f>U37*1.09</f>
        <v>68769.972724858031</v>
      </c>
      <c r="W37" s="36">
        <f>V37*1.09</f>
        <v>74959.270270095265</v>
      </c>
      <c r="X37" s="36">
        <f>W37*1.09</f>
        <v>81705.604594403849</v>
      </c>
      <c r="Y37" s="4"/>
      <c r="Z37" s="17">
        <f t="shared" si="6"/>
        <v>4390112.5609999998</v>
      </c>
      <c r="AA37" s="17">
        <f t="shared" si="15"/>
        <v>4653519.3146599997</v>
      </c>
      <c r="AB37" s="17">
        <f t="shared" si="15"/>
        <v>4932730.4735396001</v>
      </c>
      <c r="AC37" s="17">
        <f t="shared" si="16"/>
        <v>5376676.2161581647</v>
      </c>
      <c r="AD37" s="17">
        <f t="shared" si="16"/>
        <v>5860577.0756123997</v>
      </c>
      <c r="AE37" s="17">
        <f t="shared" si="16"/>
        <v>6388029.0124175157</v>
      </c>
      <c r="AF37" s="17">
        <f t="shared" si="16"/>
        <v>6962951.6235350929</v>
      </c>
    </row>
    <row r="38" spans="1:32" ht="18" customHeight="1" thickBot="1" x14ac:dyDescent="0.3">
      <c r="A38" s="127">
        <v>406</v>
      </c>
      <c r="B38" s="123" t="str">
        <f t="shared" si="9"/>
        <v>406 Vendido</v>
      </c>
      <c r="C38" s="124">
        <v>4</v>
      </c>
      <c r="D38" s="124" t="s">
        <v>38</v>
      </c>
      <c r="E38" s="124" t="s">
        <v>25</v>
      </c>
      <c r="F38" s="124" t="s">
        <v>30</v>
      </c>
      <c r="G38" s="125" t="s">
        <v>37</v>
      </c>
      <c r="H38" s="126">
        <v>78.069999999999993</v>
      </c>
      <c r="I38" s="126">
        <v>2.67</v>
      </c>
      <c r="J38" s="124">
        <v>0</v>
      </c>
      <c r="K38" s="121">
        <f t="shared" si="17"/>
        <v>3564045.7819999997</v>
      </c>
      <c r="L38" s="30">
        <f t="shared" si="18"/>
        <v>3726047.8629999994</v>
      </c>
      <c r="M38" s="30">
        <f t="shared" si="19"/>
        <v>3847549.4237499991</v>
      </c>
      <c r="N38" s="29">
        <f t="shared" si="20"/>
        <v>4050052.0249999994</v>
      </c>
      <c r="O38" s="28" t="s">
        <v>20</v>
      </c>
      <c r="P38" s="37"/>
      <c r="Q38" s="26"/>
      <c r="R38" s="24">
        <v>51005</v>
      </c>
      <c r="S38" s="24"/>
      <c r="T38" s="24"/>
      <c r="U38" s="24"/>
      <c r="V38" s="24"/>
      <c r="W38" s="24"/>
      <c r="X38" s="24"/>
      <c r="Y38" s="24"/>
      <c r="Z38" s="24">
        <f t="shared" si="6"/>
        <v>4050052.0249999994</v>
      </c>
      <c r="AA38" s="17">
        <f t="shared" si="15"/>
        <v>4293055.1464999998</v>
      </c>
      <c r="AB38" s="17">
        <f t="shared" si="15"/>
        <v>4550638.45529</v>
      </c>
      <c r="AC38" s="17">
        <f t="shared" si="16"/>
        <v>4960195.9162661005</v>
      </c>
      <c r="AD38" s="17">
        <f t="shared" si="16"/>
        <v>5406613.5487300502</v>
      </c>
      <c r="AE38" s="17">
        <f t="shared" si="16"/>
        <v>5893208.7681157552</v>
      </c>
      <c r="AF38" s="17">
        <f t="shared" si="16"/>
        <v>6423597.5572461737</v>
      </c>
    </row>
    <row r="39" spans="1:32" ht="18" customHeight="1" thickBot="1" x14ac:dyDescent="0.3">
      <c r="A39" s="127">
        <v>407</v>
      </c>
      <c r="B39" s="123">
        <f t="shared" si="9"/>
        <v>407</v>
      </c>
      <c r="C39" s="124">
        <v>4</v>
      </c>
      <c r="D39" s="124" t="s">
        <v>6</v>
      </c>
      <c r="E39" s="124" t="s">
        <v>25</v>
      </c>
      <c r="F39" s="124" t="s">
        <v>30</v>
      </c>
      <c r="G39" s="125" t="s">
        <v>27</v>
      </c>
      <c r="H39" s="126">
        <v>58.86</v>
      </c>
      <c r="I39" s="126">
        <v>5.64</v>
      </c>
      <c r="J39" s="124">
        <v>0</v>
      </c>
      <c r="K39" s="120">
        <f t="shared" si="17"/>
        <v>2796154.4899200005</v>
      </c>
      <c r="L39" s="22">
        <f t="shared" si="18"/>
        <v>2923252.4212800004</v>
      </c>
      <c r="M39" s="21">
        <f t="shared" si="19"/>
        <v>3018575.8698000005</v>
      </c>
      <c r="N39" s="20">
        <f t="shared" si="20"/>
        <v>3177448.2840000005</v>
      </c>
      <c r="O39" s="19" t="s">
        <v>17</v>
      </c>
      <c r="P39" s="18"/>
      <c r="Q39" s="38"/>
      <c r="R39" s="36">
        <v>51515.05</v>
      </c>
      <c r="S39" s="36">
        <f t="shared" ref="S39:T43" si="21">R39*1.06</f>
        <v>54605.953000000009</v>
      </c>
      <c r="T39" s="36">
        <f t="shared" si="21"/>
        <v>57882.310180000015</v>
      </c>
      <c r="U39" s="36">
        <f t="shared" ref="U39:X43" si="22">T39*1.09</f>
        <v>63091.71809620002</v>
      </c>
      <c r="V39" s="36">
        <f t="shared" si="22"/>
        <v>68769.972724858031</v>
      </c>
      <c r="W39" s="36">
        <f t="shared" si="22"/>
        <v>74959.270270095265</v>
      </c>
      <c r="X39" s="36">
        <f t="shared" si="22"/>
        <v>81705.604594403849</v>
      </c>
      <c r="Y39" s="4"/>
      <c r="Z39" s="17">
        <f t="shared" si="6"/>
        <v>3177448.2840000005</v>
      </c>
      <c r="AA39" s="17">
        <f t="shared" si="15"/>
        <v>3368095.1810400006</v>
      </c>
      <c r="AB39" s="17">
        <f t="shared" si="15"/>
        <v>3570180.8919024006</v>
      </c>
      <c r="AC39" s="17">
        <f t="shared" si="16"/>
        <v>3891497.1721736169</v>
      </c>
      <c r="AD39" s="17">
        <f t="shared" si="16"/>
        <v>4241731.9176692432</v>
      </c>
      <c r="AE39" s="17">
        <f t="shared" si="16"/>
        <v>4623487.7902594758</v>
      </c>
      <c r="AF39" s="17">
        <f t="shared" si="16"/>
        <v>5039601.6913828291</v>
      </c>
    </row>
    <row r="40" spans="1:32" ht="18" customHeight="1" thickBot="1" x14ac:dyDescent="0.3">
      <c r="A40" s="127">
        <v>408</v>
      </c>
      <c r="B40" s="123">
        <f t="shared" si="9"/>
        <v>408</v>
      </c>
      <c r="C40" s="124">
        <v>4</v>
      </c>
      <c r="D40" s="124" t="s">
        <v>26</v>
      </c>
      <c r="E40" s="124" t="s">
        <v>25</v>
      </c>
      <c r="F40" s="124" t="s">
        <v>30</v>
      </c>
      <c r="G40" s="125" t="s">
        <v>23</v>
      </c>
      <c r="H40" s="126">
        <v>67.22</v>
      </c>
      <c r="I40" s="126">
        <v>4.68</v>
      </c>
      <c r="J40" s="124">
        <v>0</v>
      </c>
      <c r="K40" s="120">
        <f t="shared" si="17"/>
        <v>3122158.8640000001</v>
      </c>
      <c r="L40" s="22">
        <f t="shared" si="18"/>
        <v>3264075.1760000004</v>
      </c>
      <c r="M40" s="21">
        <f t="shared" si="19"/>
        <v>3370512.41</v>
      </c>
      <c r="N40" s="20">
        <f t="shared" si="20"/>
        <v>3547907.8000000003</v>
      </c>
      <c r="O40" s="19" t="s">
        <v>17</v>
      </c>
      <c r="P40" s="18"/>
      <c r="Q40" s="38"/>
      <c r="R40" s="36">
        <f>R33</f>
        <v>51005</v>
      </c>
      <c r="S40" s="36">
        <f t="shared" si="21"/>
        <v>54065.3</v>
      </c>
      <c r="T40" s="36">
        <f t="shared" si="21"/>
        <v>57309.218000000008</v>
      </c>
      <c r="U40" s="36">
        <f t="shared" si="22"/>
        <v>62467.047620000012</v>
      </c>
      <c r="V40" s="36">
        <f t="shared" si="22"/>
        <v>68089.08190580002</v>
      </c>
      <c r="W40" s="36">
        <f t="shared" si="22"/>
        <v>74217.09927732202</v>
      </c>
      <c r="X40" s="36">
        <f t="shared" si="22"/>
        <v>80896.638212281003</v>
      </c>
      <c r="Y40" s="4"/>
      <c r="Z40" s="17">
        <f t="shared" si="6"/>
        <v>3547907.8000000003</v>
      </c>
      <c r="AA40" s="17">
        <f t="shared" si="15"/>
        <v>3760782.2680000006</v>
      </c>
      <c r="AB40" s="17">
        <f t="shared" si="15"/>
        <v>3986429.204080001</v>
      </c>
      <c r="AC40" s="17">
        <f t="shared" si="16"/>
        <v>4345207.832447201</v>
      </c>
      <c r="AD40" s="17">
        <f t="shared" si="16"/>
        <v>4736276.5373674491</v>
      </c>
      <c r="AE40" s="17">
        <f t="shared" si="16"/>
        <v>5162541.4257305199</v>
      </c>
      <c r="AF40" s="17">
        <f t="shared" si="16"/>
        <v>5627170.1540462673</v>
      </c>
    </row>
    <row r="41" spans="1:32" ht="18" customHeight="1" thickBot="1" x14ac:dyDescent="0.3">
      <c r="A41" s="127">
        <v>501</v>
      </c>
      <c r="B41" s="123">
        <f t="shared" si="9"/>
        <v>501</v>
      </c>
      <c r="C41" s="124">
        <v>5</v>
      </c>
      <c r="D41" s="124" t="s">
        <v>35</v>
      </c>
      <c r="E41" s="124" t="s">
        <v>8</v>
      </c>
      <c r="F41" s="124" t="s">
        <v>30</v>
      </c>
      <c r="G41" s="125" t="s">
        <v>27</v>
      </c>
      <c r="H41" s="126">
        <v>67.010000000000005</v>
      </c>
      <c r="I41" s="126">
        <v>6.1</v>
      </c>
      <c r="J41" s="124">
        <v>18.57</v>
      </c>
      <c r="K41" s="120">
        <f t="shared" si="17"/>
        <v>3497513.4083609772</v>
      </c>
      <c r="L41" s="22">
        <f t="shared" si="18"/>
        <v>3656491.2905592034</v>
      </c>
      <c r="M41" s="21">
        <f t="shared" si="19"/>
        <v>3775724.7022078726</v>
      </c>
      <c r="N41" s="20">
        <f t="shared" si="20"/>
        <v>3974447.0549556557</v>
      </c>
      <c r="O41" s="19" t="s">
        <v>17</v>
      </c>
      <c r="P41" s="18"/>
      <c r="Q41" s="38"/>
      <c r="R41" s="36">
        <f>R48</f>
        <v>52550.502505000004</v>
      </c>
      <c r="S41" s="36">
        <f t="shared" si="21"/>
        <v>55703.532655300005</v>
      </c>
      <c r="T41" s="36">
        <f t="shared" si="21"/>
        <v>59045.744614618008</v>
      </c>
      <c r="U41" s="36">
        <f t="shared" si="22"/>
        <v>64359.861629933635</v>
      </c>
      <c r="V41" s="36">
        <f t="shared" si="22"/>
        <v>70152.249176627665</v>
      </c>
      <c r="W41" s="36">
        <f t="shared" si="22"/>
        <v>76465.951602524161</v>
      </c>
      <c r="X41" s="36">
        <f t="shared" si="22"/>
        <v>83347.887246751343</v>
      </c>
      <c r="Y41" s="4"/>
      <c r="Z41" s="17">
        <f t="shared" si="6"/>
        <v>3974447.0549556557</v>
      </c>
      <c r="AA41" s="17">
        <f t="shared" si="15"/>
        <v>4212913.8782529952</v>
      </c>
      <c r="AB41" s="17">
        <f t="shared" si="15"/>
        <v>4465688.7109481748</v>
      </c>
      <c r="AC41" s="17">
        <f t="shared" si="16"/>
        <v>4867600.6949335113</v>
      </c>
      <c r="AD41" s="17">
        <f t="shared" si="16"/>
        <v>5305684.7574775275</v>
      </c>
      <c r="AE41" s="17">
        <f t="shared" si="16"/>
        <v>5783196.3856505053</v>
      </c>
      <c r="AF41" s="17">
        <f t="shared" si="16"/>
        <v>6303684.0603590515</v>
      </c>
    </row>
    <row r="42" spans="1:32" ht="18" customHeight="1" thickBot="1" x14ac:dyDescent="0.3">
      <c r="A42" s="127">
        <v>502</v>
      </c>
      <c r="B42" s="123">
        <f t="shared" si="9"/>
        <v>502</v>
      </c>
      <c r="C42" s="124">
        <v>5</v>
      </c>
      <c r="D42" s="124" t="s">
        <v>29</v>
      </c>
      <c r="E42" s="124" t="s">
        <v>8</v>
      </c>
      <c r="F42" s="124" t="s">
        <v>30</v>
      </c>
      <c r="G42" s="125" t="s">
        <v>23</v>
      </c>
      <c r="H42" s="126">
        <v>70.56</v>
      </c>
      <c r="I42" s="126">
        <v>4.6500000000000004</v>
      </c>
      <c r="J42" s="124">
        <v>7.75</v>
      </c>
      <c r="K42" s="122">
        <f t="shared" si="17"/>
        <v>3443608.4140524003</v>
      </c>
      <c r="L42" s="42">
        <f t="shared" si="18"/>
        <v>3600136.0692366003</v>
      </c>
      <c r="M42" s="42">
        <f t="shared" si="19"/>
        <v>3717531.8106247503</v>
      </c>
      <c r="N42" s="41">
        <f t="shared" si="20"/>
        <v>3913191.3796050004</v>
      </c>
      <c r="O42" s="19" t="s">
        <v>17</v>
      </c>
      <c r="P42" s="40" t="s">
        <v>36</v>
      </c>
      <c r="Q42" s="39"/>
      <c r="R42" s="36">
        <f>R43</f>
        <v>52030.200500000006</v>
      </c>
      <c r="S42" s="36">
        <f t="shared" si="21"/>
        <v>55152.012530000007</v>
      </c>
      <c r="T42" s="36">
        <f t="shared" si="21"/>
        <v>58461.133281800008</v>
      </c>
      <c r="U42" s="36">
        <f t="shared" si="22"/>
        <v>63722.635277162015</v>
      </c>
      <c r="V42" s="36">
        <f t="shared" si="22"/>
        <v>69457.672452106606</v>
      </c>
      <c r="W42" s="36">
        <f t="shared" si="22"/>
        <v>75708.862972796211</v>
      </c>
      <c r="X42" s="36">
        <f t="shared" si="22"/>
        <v>82522.66064034788</v>
      </c>
      <c r="Y42" s="4"/>
      <c r="Z42" s="17">
        <f t="shared" si="6"/>
        <v>3913191.3796050004</v>
      </c>
      <c r="AA42" s="17">
        <f t="shared" si="15"/>
        <v>4147982.8623813004</v>
      </c>
      <c r="AB42" s="17">
        <f t="shared" si="15"/>
        <v>4396861.8341241786</v>
      </c>
      <c r="AC42" s="17">
        <f t="shared" si="16"/>
        <v>4792579.3991953554</v>
      </c>
      <c r="AD42" s="17">
        <f t="shared" si="16"/>
        <v>5223911.5451229373</v>
      </c>
      <c r="AE42" s="17">
        <f t="shared" si="16"/>
        <v>5694063.5841840021</v>
      </c>
      <c r="AF42" s="17">
        <f t="shared" si="16"/>
        <v>6206529.3067605626</v>
      </c>
    </row>
    <row r="43" spans="1:32" ht="18" customHeight="1" thickBot="1" x14ac:dyDescent="0.3">
      <c r="A43" s="127">
        <v>503</v>
      </c>
      <c r="B43" s="123">
        <f t="shared" si="9"/>
        <v>503</v>
      </c>
      <c r="C43" s="124">
        <v>5</v>
      </c>
      <c r="D43" s="124" t="s">
        <v>6</v>
      </c>
      <c r="E43" s="124" t="s">
        <v>8</v>
      </c>
      <c r="F43" s="124" t="s">
        <v>30</v>
      </c>
      <c r="G43" s="125" t="s">
        <v>27</v>
      </c>
      <c r="H43" s="126">
        <v>58.27</v>
      </c>
      <c r="I43" s="126">
        <v>5.63</v>
      </c>
      <c r="J43" s="124">
        <v>0</v>
      </c>
      <c r="K43" s="120">
        <f t="shared" si="17"/>
        <v>2796873.0218374007</v>
      </c>
      <c r="L43" s="22">
        <f t="shared" si="18"/>
        <v>2924003.6137391008</v>
      </c>
      <c r="M43" s="21">
        <f t="shared" si="19"/>
        <v>3019351.5576653755</v>
      </c>
      <c r="N43" s="20">
        <f t="shared" si="20"/>
        <v>3178264.7975425008</v>
      </c>
      <c r="O43" s="19" t="s">
        <v>17</v>
      </c>
      <c r="P43" s="18"/>
      <c r="Q43" s="38"/>
      <c r="R43" s="36">
        <f>R35*1.01</f>
        <v>52030.200500000006</v>
      </c>
      <c r="S43" s="36">
        <f t="shared" si="21"/>
        <v>55152.012530000007</v>
      </c>
      <c r="T43" s="36">
        <f t="shared" si="21"/>
        <v>58461.133281800008</v>
      </c>
      <c r="U43" s="36">
        <f t="shared" si="22"/>
        <v>63722.635277162015</v>
      </c>
      <c r="V43" s="36">
        <f t="shared" si="22"/>
        <v>69457.672452106606</v>
      </c>
      <c r="W43" s="36">
        <f t="shared" si="22"/>
        <v>75708.862972796211</v>
      </c>
      <c r="X43" s="36">
        <f t="shared" si="22"/>
        <v>82522.66064034788</v>
      </c>
      <c r="Y43" s="4"/>
      <c r="Z43" s="17">
        <f t="shared" si="6"/>
        <v>3178264.7975425008</v>
      </c>
      <c r="AA43" s="17">
        <f t="shared" si="15"/>
        <v>3368960.6853950508</v>
      </c>
      <c r="AB43" s="17">
        <f t="shared" si="15"/>
        <v>3571098.326518754</v>
      </c>
      <c r="AC43" s="17">
        <f t="shared" si="16"/>
        <v>3892497.1759054423</v>
      </c>
      <c r="AD43" s="17">
        <f t="shared" si="16"/>
        <v>4242821.9217369324</v>
      </c>
      <c r="AE43" s="17">
        <f t="shared" si="16"/>
        <v>4624675.8946932564</v>
      </c>
      <c r="AF43" s="17">
        <f t="shared" si="16"/>
        <v>5040896.7252156502</v>
      </c>
    </row>
    <row r="44" spans="1:32" ht="18" customHeight="1" thickBot="1" x14ac:dyDescent="0.3">
      <c r="A44" s="127">
        <v>504</v>
      </c>
      <c r="B44" s="123" t="str">
        <f t="shared" si="9"/>
        <v>504 Vendido</v>
      </c>
      <c r="C44" s="124">
        <v>5</v>
      </c>
      <c r="D44" s="124" t="s">
        <v>26</v>
      </c>
      <c r="E44" s="124" t="s">
        <v>8</v>
      </c>
      <c r="F44" s="124" t="s">
        <v>30</v>
      </c>
      <c r="G44" s="125" t="s">
        <v>23</v>
      </c>
      <c r="H44" s="126">
        <v>67.03</v>
      </c>
      <c r="I44" s="126">
        <v>4.67</v>
      </c>
      <c r="J44" s="124">
        <v>0</v>
      </c>
      <c r="K44" s="121">
        <f t="shared" si="17"/>
        <v>3175985.8747606003</v>
      </c>
      <c r="L44" s="30">
        <f t="shared" si="18"/>
        <v>3320348.8690679008</v>
      </c>
      <c r="M44" s="30">
        <f t="shared" si="19"/>
        <v>3428621.1147983754</v>
      </c>
      <c r="N44" s="29">
        <f t="shared" si="20"/>
        <v>3609074.8576825005</v>
      </c>
      <c r="O44" s="28" t="s">
        <v>20</v>
      </c>
      <c r="P44" s="37"/>
      <c r="Q44" s="26"/>
      <c r="R44" s="24">
        <f>R42</f>
        <v>52030.200500000006</v>
      </c>
      <c r="S44" s="24"/>
      <c r="T44" s="24"/>
      <c r="U44" s="24"/>
      <c r="V44" s="24"/>
      <c r="W44" s="24"/>
      <c r="X44" s="24"/>
      <c r="Y44" s="24"/>
      <c r="Z44" s="24">
        <f t="shared" si="6"/>
        <v>3609074.8576825005</v>
      </c>
      <c r="AA44" s="17">
        <f t="shared" si="15"/>
        <v>3825619.3491434506</v>
      </c>
      <c r="AB44" s="17">
        <f t="shared" si="15"/>
        <v>4055156.5100920578</v>
      </c>
      <c r="AC44" s="17">
        <f t="shared" si="16"/>
        <v>4420120.5960003436</v>
      </c>
      <c r="AD44" s="17">
        <f t="shared" si="16"/>
        <v>4817931.4496403746</v>
      </c>
      <c r="AE44" s="17">
        <f t="shared" si="16"/>
        <v>5251545.2801080085</v>
      </c>
      <c r="AF44" s="17">
        <f t="shared" si="16"/>
        <v>5724184.3553177295</v>
      </c>
    </row>
    <row r="45" spans="1:32" ht="18" customHeight="1" thickBot="1" x14ac:dyDescent="0.3">
      <c r="A45" s="127">
        <v>505</v>
      </c>
      <c r="B45" s="123">
        <f t="shared" si="9"/>
        <v>505</v>
      </c>
      <c r="C45" s="124">
        <v>5</v>
      </c>
      <c r="D45" s="124" t="s">
        <v>35</v>
      </c>
      <c r="E45" s="124" t="s">
        <v>25</v>
      </c>
      <c r="F45" s="124" t="s">
        <v>30</v>
      </c>
      <c r="G45" s="125" t="s">
        <v>27</v>
      </c>
      <c r="H45" s="126">
        <v>67.27</v>
      </c>
      <c r="I45" s="126">
        <v>6.19</v>
      </c>
      <c r="J45" s="124">
        <v>18.5</v>
      </c>
      <c r="K45" s="120">
        <f t="shared" si="17"/>
        <v>3510646.8299470255</v>
      </c>
      <c r="L45" s="22">
        <f t="shared" si="18"/>
        <v>3670221.685853709</v>
      </c>
      <c r="M45" s="21">
        <f t="shared" si="19"/>
        <v>3789902.8277837206</v>
      </c>
      <c r="N45" s="20">
        <f t="shared" si="20"/>
        <v>3989371.3976670746</v>
      </c>
      <c r="O45" s="19" t="s">
        <v>17</v>
      </c>
      <c r="P45" s="18"/>
      <c r="Q45" s="38"/>
      <c r="R45" s="36">
        <f>R41</f>
        <v>52550.502505000004</v>
      </c>
      <c r="S45" s="36">
        <f>R45*1.06</f>
        <v>55703.532655300005</v>
      </c>
      <c r="T45" s="36">
        <f>S45*1.06</f>
        <v>59045.744614618008</v>
      </c>
      <c r="U45" s="36">
        <f>T45*1.09</f>
        <v>64359.861629933635</v>
      </c>
      <c r="V45" s="36">
        <f>U45*1.09</f>
        <v>70152.249176627665</v>
      </c>
      <c r="W45" s="36">
        <f>V45*1.09</f>
        <v>76465.951602524161</v>
      </c>
      <c r="X45" s="36">
        <f>W45*1.09</f>
        <v>83347.887246751343</v>
      </c>
      <c r="Y45" s="4"/>
      <c r="Z45" s="17">
        <f t="shared" si="6"/>
        <v>3989371.3976670746</v>
      </c>
      <c r="AA45" s="17">
        <f t="shared" si="15"/>
        <v>4228733.6815270996</v>
      </c>
      <c r="AB45" s="17">
        <f t="shared" si="15"/>
        <v>4482457.7024187259</v>
      </c>
      <c r="AC45" s="17">
        <f t="shared" si="16"/>
        <v>4885878.8956364114</v>
      </c>
      <c r="AD45" s="17">
        <f t="shared" si="16"/>
        <v>5325607.9962436892</v>
      </c>
      <c r="AE45" s="17">
        <f t="shared" si="16"/>
        <v>5804912.7159056216</v>
      </c>
      <c r="AF45" s="17">
        <f t="shared" si="16"/>
        <v>6327354.8603371279</v>
      </c>
    </row>
    <row r="46" spans="1:32" ht="18" customHeight="1" thickBot="1" x14ac:dyDescent="0.3">
      <c r="A46" s="127">
        <v>506</v>
      </c>
      <c r="B46" s="123" t="str">
        <f t="shared" si="9"/>
        <v>506 Vendido</v>
      </c>
      <c r="C46" s="124">
        <v>5</v>
      </c>
      <c r="D46" s="124" t="s">
        <v>29</v>
      </c>
      <c r="E46" s="124" t="s">
        <v>25</v>
      </c>
      <c r="F46" s="124" t="s">
        <v>21</v>
      </c>
      <c r="G46" s="125" t="s">
        <v>23</v>
      </c>
      <c r="H46" s="126">
        <v>70.47</v>
      </c>
      <c r="I46" s="126">
        <v>4.58</v>
      </c>
      <c r="J46" s="124">
        <v>7.7</v>
      </c>
      <c r="K46" s="121"/>
      <c r="L46" s="30"/>
      <c r="M46" s="30"/>
      <c r="N46" s="29"/>
      <c r="O46" s="28" t="s">
        <v>20</v>
      </c>
      <c r="P46" s="27" t="s">
        <v>28</v>
      </c>
      <c r="Q46" s="37"/>
      <c r="R46" s="26">
        <f>R47</f>
        <v>52030.200500000006</v>
      </c>
      <c r="S46" s="26"/>
      <c r="T46" s="26"/>
      <c r="U46" s="26"/>
      <c r="V46" s="26"/>
      <c r="W46" s="26"/>
      <c r="X46" s="26"/>
      <c r="Y46" s="23"/>
      <c r="Z46" s="24">
        <f t="shared" ref="Z46:Z66" si="23">(H46*R46)+(I46*R46*0.5)+(J46*R46*0.3)</f>
        <v>3905907.1515350002</v>
      </c>
      <c r="AA46" s="17">
        <f t="shared" si="15"/>
        <v>4140261.5806271005</v>
      </c>
      <c r="AB46" s="17">
        <f t="shared" si="15"/>
        <v>4388677.2754647266</v>
      </c>
      <c r="AC46" s="17">
        <f t="shared" si="16"/>
        <v>4783658.2302565528</v>
      </c>
      <c r="AD46" s="17">
        <f t="shared" si="16"/>
        <v>5214187.4709796431</v>
      </c>
      <c r="AE46" s="17">
        <f t="shared" si="16"/>
        <v>5683464.3433678113</v>
      </c>
      <c r="AF46" s="17">
        <f t="shared" si="16"/>
        <v>6194976.1342709148</v>
      </c>
    </row>
    <row r="47" spans="1:32" ht="18" customHeight="1" thickBot="1" x14ac:dyDescent="0.3">
      <c r="A47" s="127">
        <v>507</v>
      </c>
      <c r="B47" s="123">
        <f t="shared" si="9"/>
        <v>507</v>
      </c>
      <c r="C47" s="124">
        <v>5</v>
      </c>
      <c r="D47" s="124" t="s">
        <v>6</v>
      </c>
      <c r="E47" s="124" t="s">
        <v>25</v>
      </c>
      <c r="F47" s="124" t="s">
        <v>30</v>
      </c>
      <c r="G47" s="125" t="s">
        <v>27</v>
      </c>
      <c r="H47" s="126">
        <v>58.86</v>
      </c>
      <c r="I47" s="126">
        <v>5.64</v>
      </c>
      <c r="J47" s="124">
        <v>0</v>
      </c>
      <c r="K47" s="120">
        <f>Z47*(1-$K$13)</f>
        <v>2824116.0348192002</v>
      </c>
      <c r="L47" s="22">
        <f>Z47*(1-$L$13)</f>
        <v>2952484.9454928003</v>
      </c>
      <c r="M47" s="21">
        <f>Z47*(1-$M$13)</f>
        <v>3048761.6284980001</v>
      </c>
      <c r="N47" s="20">
        <f>Z47*(1-$N$13)</f>
        <v>3209222.7668400002</v>
      </c>
      <c r="O47" s="19" t="s">
        <v>17</v>
      </c>
      <c r="P47" s="18"/>
      <c r="Q47" s="4"/>
      <c r="R47" s="36">
        <f>R44</f>
        <v>52030.200500000006</v>
      </c>
      <c r="S47" s="36">
        <f>R47*1.06</f>
        <v>55152.012530000007</v>
      </c>
      <c r="T47" s="36">
        <f>S47*1.06</f>
        <v>58461.133281800008</v>
      </c>
      <c r="U47" s="36">
        <f>T47*1.09</f>
        <v>63722.635277162015</v>
      </c>
      <c r="V47" s="36">
        <f>U47*1.09</f>
        <v>69457.672452106606</v>
      </c>
      <c r="W47" s="36">
        <f>V47*1.09</f>
        <v>75708.862972796211</v>
      </c>
      <c r="X47" s="36">
        <f>W47*1.09</f>
        <v>82522.66064034788</v>
      </c>
      <c r="Y47" s="4"/>
      <c r="Z47" s="17">
        <f t="shared" si="23"/>
        <v>3209222.7668400002</v>
      </c>
      <c r="AA47" s="17">
        <f t="shared" si="15"/>
        <v>3401776.1328504002</v>
      </c>
      <c r="AB47" s="17">
        <f t="shared" si="15"/>
        <v>3605882.7008214244</v>
      </c>
      <c r="AC47" s="17">
        <f t="shared" si="16"/>
        <v>3930412.1438953527</v>
      </c>
      <c r="AD47" s="17">
        <f t="shared" si="16"/>
        <v>4284149.2368459348</v>
      </c>
      <c r="AE47" s="17">
        <f t="shared" si="16"/>
        <v>4669722.6681620693</v>
      </c>
      <c r="AF47" s="17">
        <f t="shared" si="16"/>
        <v>5089997.7082966557</v>
      </c>
    </row>
    <row r="48" spans="1:32" ht="18" customHeight="1" thickBot="1" x14ac:dyDescent="0.3">
      <c r="A48" s="127">
        <v>508</v>
      </c>
      <c r="B48" s="123" t="str">
        <f t="shared" si="9"/>
        <v>508 Vendido</v>
      </c>
      <c r="C48" s="124">
        <v>5</v>
      </c>
      <c r="D48" s="124" t="s">
        <v>26</v>
      </c>
      <c r="E48" s="124" t="s">
        <v>25</v>
      </c>
      <c r="F48" s="124" t="s">
        <v>30</v>
      </c>
      <c r="G48" s="125" t="s">
        <v>23</v>
      </c>
      <c r="H48" s="126">
        <v>67.22</v>
      </c>
      <c r="I48" s="126">
        <v>4.68</v>
      </c>
      <c r="J48" s="124">
        <v>0</v>
      </c>
      <c r="K48" s="120">
        <f>Z48*(1-$K$13)</f>
        <v>3216763.399738064</v>
      </c>
      <c r="L48" s="22">
        <f>Z48*(1-$L$13)</f>
        <v>3362979.9179079761</v>
      </c>
      <c r="M48" s="21">
        <f>Z48*(1-$M$13)</f>
        <v>3472642.3065354102</v>
      </c>
      <c r="N48" s="20">
        <f>Z48*(1-$N$13)</f>
        <v>3655412.9542478002</v>
      </c>
      <c r="O48" s="28" t="s">
        <v>20</v>
      </c>
      <c r="P48" s="18"/>
      <c r="Q48" s="4"/>
      <c r="R48" s="26">
        <f>R49</f>
        <v>52550.502505000004</v>
      </c>
      <c r="S48" s="26"/>
      <c r="T48" s="26"/>
      <c r="U48" s="26"/>
      <c r="V48" s="26"/>
      <c r="W48" s="26"/>
      <c r="X48" s="26"/>
      <c r="Y48" s="4"/>
      <c r="Z48" s="17">
        <f t="shared" si="23"/>
        <v>3655412.9542478002</v>
      </c>
      <c r="AA48" s="17">
        <f t="shared" si="15"/>
        <v>3874737.7315026685</v>
      </c>
      <c r="AB48" s="17">
        <f t="shared" si="15"/>
        <v>4107221.9953928287</v>
      </c>
      <c r="AC48" s="17">
        <f t="shared" si="16"/>
        <v>4476871.9749781834</v>
      </c>
      <c r="AD48" s="17">
        <f t="shared" si="16"/>
        <v>4879790.4527262207</v>
      </c>
      <c r="AE48" s="17">
        <f t="shared" si="16"/>
        <v>5318971.5934715811</v>
      </c>
      <c r="AF48" s="17">
        <f t="shared" si="16"/>
        <v>5797679.0368840238</v>
      </c>
    </row>
    <row r="49" spans="1:32" ht="18" customHeight="1" thickBot="1" x14ac:dyDescent="0.3">
      <c r="A49" s="127">
        <v>601</v>
      </c>
      <c r="B49" s="123">
        <f t="shared" si="9"/>
        <v>601</v>
      </c>
      <c r="C49" s="124">
        <v>6</v>
      </c>
      <c r="D49" s="124" t="s">
        <v>31</v>
      </c>
      <c r="E49" s="124" t="s">
        <v>8</v>
      </c>
      <c r="F49" s="124" t="s">
        <v>24</v>
      </c>
      <c r="G49" s="125" t="s">
        <v>27</v>
      </c>
      <c r="H49" s="126">
        <v>67.010000000000005</v>
      </c>
      <c r="I49" s="126">
        <v>6.1</v>
      </c>
      <c r="J49" s="124">
        <v>0</v>
      </c>
      <c r="K49" s="120">
        <f>Z49*(1-$K$13)</f>
        <v>3239885.6208402645</v>
      </c>
      <c r="L49" s="22">
        <f>Z49*(1-$L$13)</f>
        <v>3387153.1490602768</v>
      </c>
      <c r="M49" s="21">
        <f>Z49*(1-$M$13)</f>
        <v>3497603.7952252855</v>
      </c>
      <c r="N49" s="20">
        <f>Z49*(1-$N$13)</f>
        <v>3681688.2055003005</v>
      </c>
      <c r="O49" s="19" t="s">
        <v>17</v>
      </c>
      <c r="P49" s="18"/>
      <c r="Q49" s="4"/>
      <c r="R49" s="17">
        <f>R52</f>
        <v>52550.502505000004</v>
      </c>
      <c r="S49" s="17">
        <f>R49*1.06</f>
        <v>55703.532655300005</v>
      </c>
      <c r="T49" s="17">
        <f>S49*1.06</f>
        <v>59045.744614618008</v>
      </c>
      <c r="U49" s="17">
        <f>T49*1.09</f>
        <v>64359.861629933635</v>
      </c>
      <c r="V49" s="17">
        <f>U49*1.09</f>
        <v>70152.249176627665</v>
      </c>
      <c r="W49" s="17">
        <f>V49*1.09</f>
        <v>76465.951602524161</v>
      </c>
      <c r="X49" s="17">
        <f>W49*1.09</f>
        <v>83347.887246751343</v>
      </c>
      <c r="Y49" s="4"/>
      <c r="Z49" s="17">
        <f t="shared" si="23"/>
        <v>3681688.2055003005</v>
      </c>
      <c r="AA49" s="17">
        <f t="shared" si="15"/>
        <v>3902589.4978303188</v>
      </c>
      <c r="AB49" s="17">
        <f t="shared" si="15"/>
        <v>4136744.8677001381</v>
      </c>
      <c r="AC49" s="17">
        <f t="shared" si="16"/>
        <v>4509051.9057931509</v>
      </c>
      <c r="AD49" s="17">
        <f t="shared" si="16"/>
        <v>4914866.5773145352</v>
      </c>
      <c r="AE49" s="17">
        <f t="shared" si="16"/>
        <v>5357204.5692728441</v>
      </c>
      <c r="AF49" s="17">
        <f t="shared" si="16"/>
        <v>5839352.9805074008</v>
      </c>
    </row>
    <row r="50" spans="1:32" ht="18" customHeight="1" thickBot="1" x14ac:dyDescent="0.3">
      <c r="A50" s="127">
        <v>602</v>
      </c>
      <c r="B50" s="123" t="str">
        <f t="shared" si="9"/>
        <v>602 Vendido</v>
      </c>
      <c r="C50" s="124">
        <v>6</v>
      </c>
      <c r="D50" s="124" t="s">
        <v>29</v>
      </c>
      <c r="E50" s="124" t="s">
        <v>8</v>
      </c>
      <c r="F50" s="124" t="s">
        <v>30</v>
      </c>
      <c r="G50" s="125" t="s">
        <v>23</v>
      </c>
      <c r="H50" s="126">
        <v>70.56</v>
      </c>
      <c r="I50" s="126">
        <v>4.67</v>
      </c>
      <c r="J50" s="124">
        <v>0</v>
      </c>
      <c r="K50" s="121"/>
      <c r="L50" s="30"/>
      <c r="M50" s="30"/>
      <c r="N50" s="29"/>
      <c r="O50" s="28" t="s">
        <v>20</v>
      </c>
      <c r="P50" s="27" t="s">
        <v>28</v>
      </c>
      <c r="Q50" s="23"/>
      <c r="R50" s="26">
        <f>R51</f>
        <v>52550.502505000004</v>
      </c>
      <c r="S50" s="26"/>
      <c r="T50" s="26"/>
      <c r="U50" s="26"/>
      <c r="V50" s="26"/>
      <c r="W50" s="26"/>
      <c r="X50" s="26"/>
      <c r="Y50" s="23"/>
      <c r="Z50" s="24">
        <f t="shared" si="23"/>
        <v>3830668.8801019755</v>
      </c>
      <c r="AA50" s="17">
        <f t="shared" si="15"/>
        <v>4060509.0129080941</v>
      </c>
      <c r="AB50" s="17">
        <f t="shared" si="15"/>
        <v>4304139.5536825797</v>
      </c>
      <c r="AC50" s="17">
        <f t="shared" si="16"/>
        <v>4691512.1135140117</v>
      </c>
      <c r="AD50" s="17">
        <f t="shared" si="16"/>
        <v>5113748.2037302731</v>
      </c>
      <c r="AE50" s="17">
        <f t="shared" si="16"/>
        <v>5573985.5420659976</v>
      </c>
      <c r="AF50" s="17">
        <f t="shared" si="16"/>
        <v>6075644.2408519378</v>
      </c>
    </row>
    <row r="51" spans="1:32" ht="18" customHeight="1" thickBot="1" x14ac:dyDescent="0.3">
      <c r="A51" s="127">
        <v>603</v>
      </c>
      <c r="B51" s="123">
        <f t="shared" si="9"/>
        <v>603</v>
      </c>
      <c r="C51" s="124">
        <v>6</v>
      </c>
      <c r="D51" s="124" t="s">
        <v>6</v>
      </c>
      <c r="E51" s="124" t="s">
        <v>8</v>
      </c>
      <c r="F51" s="124" t="s">
        <v>30</v>
      </c>
      <c r="G51" s="125" t="s">
        <v>27</v>
      </c>
      <c r="H51" s="126">
        <v>58.27</v>
      </c>
      <c r="I51" s="126">
        <v>5.63</v>
      </c>
      <c r="J51" s="124">
        <v>0</v>
      </c>
      <c r="K51" s="120">
        <f>Z51*(1-$K$13)</f>
        <v>2824841.7520557744</v>
      </c>
      <c r="L51" s="22">
        <f>Z51*(1-$L$13)</f>
        <v>2953243.6498764916</v>
      </c>
      <c r="M51" s="21">
        <f>Z51*(1-$M$13)</f>
        <v>3049545.0732420292</v>
      </c>
      <c r="N51" s="20">
        <f>Z51*(1-$N$13)</f>
        <v>3210047.4455179255</v>
      </c>
      <c r="O51" s="19" t="s">
        <v>17</v>
      </c>
      <c r="P51" s="18"/>
      <c r="Q51" s="4"/>
      <c r="R51" s="17">
        <f>R43*1.01</f>
        <v>52550.502505000004</v>
      </c>
      <c r="S51" s="17">
        <f t="shared" ref="S51:T53" si="24">R51*1.06</f>
        <v>55703.532655300005</v>
      </c>
      <c r="T51" s="17">
        <f t="shared" si="24"/>
        <v>59045.744614618008</v>
      </c>
      <c r="U51" s="17">
        <f t="shared" ref="U51:X53" si="25">T51*1.09</f>
        <v>64359.861629933635</v>
      </c>
      <c r="V51" s="17">
        <f t="shared" si="25"/>
        <v>70152.249176627665</v>
      </c>
      <c r="W51" s="17">
        <f t="shared" si="25"/>
        <v>76465.951602524161</v>
      </c>
      <c r="X51" s="17">
        <f t="shared" si="25"/>
        <v>83347.887246751343</v>
      </c>
      <c r="Y51" s="34"/>
      <c r="Z51" s="17">
        <f t="shared" si="23"/>
        <v>3210047.4455179255</v>
      </c>
      <c r="AA51" s="17">
        <f t="shared" si="15"/>
        <v>3402650.2922490011</v>
      </c>
      <c r="AB51" s="17">
        <f t="shared" si="15"/>
        <v>3606809.3097839411</v>
      </c>
      <c r="AC51" s="17">
        <f t="shared" si="16"/>
        <v>3931422.1476644962</v>
      </c>
      <c r="AD51" s="17">
        <f t="shared" si="16"/>
        <v>4285250.1409543008</v>
      </c>
      <c r="AE51" s="17">
        <f t="shared" si="16"/>
        <v>4670922.6536401883</v>
      </c>
      <c r="AF51" s="17">
        <f t="shared" si="16"/>
        <v>5091305.6924678059</v>
      </c>
    </row>
    <row r="52" spans="1:32" ht="18" customHeight="1" thickBot="1" x14ac:dyDescent="0.3">
      <c r="A52" s="127">
        <v>604</v>
      </c>
      <c r="B52" s="123">
        <f t="shared" si="9"/>
        <v>604</v>
      </c>
      <c r="C52" s="124">
        <v>6</v>
      </c>
      <c r="D52" s="124" t="s">
        <v>26</v>
      </c>
      <c r="E52" s="124" t="s">
        <v>8</v>
      </c>
      <c r="F52" s="124" t="s">
        <v>30</v>
      </c>
      <c r="G52" s="125" t="s">
        <v>23</v>
      </c>
      <c r="H52" s="126">
        <v>67.03</v>
      </c>
      <c r="I52" s="126">
        <v>4.67</v>
      </c>
      <c r="J52" s="124">
        <v>0</v>
      </c>
      <c r="K52" s="120">
        <f>Z52*(1-$K$13)</f>
        <v>3207745.7335082064</v>
      </c>
      <c r="L52" s="22">
        <f>Z52*(1-$L$13)</f>
        <v>3353552.3577585798</v>
      </c>
      <c r="M52" s="21">
        <f>Z52*(1-$M$13)</f>
        <v>3462907.325946359</v>
      </c>
      <c r="N52" s="20">
        <f>Z52*(1-$N$13)</f>
        <v>3645165.6062593255</v>
      </c>
      <c r="O52" s="19" t="s">
        <v>17</v>
      </c>
      <c r="P52" s="18"/>
      <c r="Q52" s="4"/>
      <c r="R52" s="17">
        <f>R55</f>
        <v>52550.502505000004</v>
      </c>
      <c r="S52" s="17">
        <f t="shared" si="24"/>
        <v>55703.532655300005</v>
      </c>
      <c r="T52" s="17">
        <f t="shared" si="24"/>
        <v>59045.744614618008</v>
      </c>
      <c r="U52" s="35">
        <f t="shared" si="25"/>
        <v>64359.861629933635</v>
      </c>
      <c r="V52" s="17">
        <f t="shared" si="25"/>
        <v>70152.249176627665</v>
      </c>
      <c r="W52" s="17">
        <f t="shared" si="25"/>
        <v>76465.951602524161</v>
      </c>
      <c r="X52" s="17">
        <f t="shared" si="25"/>
        <v>83347.887246751343</v>
      </c>
      <c r="Y52" s="34"/>
      <c r="Z52" s="17">
        <f t="shared" si="23"/>
        <v>3645165.6062593255</v>
      </c>
      <c r="AA52" s="17">
        <f t="shared" si="15"/>
        <v>3863875.5426348853</v>
      </c>
      <c r="AB52" s="17">
        <f t="shared" si="15"/>
        <v>4095708.0751929786</v>
      </c>
      <c r="AC52" s="17">
        <f t="shared" si="16"/>
        <v>4464321.8019603472</v>
      </c>
      <c r="AD52" s="17">
        <f t="shared" si="16"/>
        <v>4866110.7641367791</v>
      </c>
      <c r="AE52" s="17">
        <f t="shared" si="16"/>
        <v>5304060.7329090899</v>
      </c>
      <c r="AF52" s="17">
        <f t="shared" si="16"/>
        <v>5781426.1988709085</v>
      </c>
    </row>
    <row r="53" spans="1:32" ht="18" customHeight="1" thickBot="1" x14ac:dyDescent="0.3">
      <c r="A53" s="127">
        <v>605</v>
      </c>
      <c r="B53" s="123">
        <f t="shared" si="9"/>
        <v>605</v>
      </c>
      <c r="C53" s="124">
        <v>6</v>
      </c>
      <c r="D53" s="124" t="s">
        <v>31</v>
      </c>
      <c r="E53" s="124" t="s">
        <v>25</v>
      </c>
      <c r="F53" s="124" t="s">
        <v>30</v>
      </c>
      <c r="G53" s="125" t="s">
        <v>27</v>
      </c>
      <c r="H53" s="126">
        <v>67.27</v>
      </c>
      <c r="I53" s="126">
        <v>6.19</v>
      </c>
      <c r="J53" s="124">
        <v>0</v>
      </c>
      <c r="K53" s="120">
        <f>Z53*(1-$K$13)</f>
        <v>3253990.1757126059</v>
      </c>
      <c r="L53" s="22">
        <f>Z53*(1-$L$13)</f>
        <v>3401898.8200631789</v>
      </c>
      <c r="M53" s="21">
        <f>Z53*(1-$M$13)</f>
        <v>3512830.3033261085</v>
      </c>
      <c r="N53" s="20">
        <f>Z53*(1-$N$13)</f>
        <v>3697716.1087643248</v>
      </c>
      <c r="O53" s="19" t="s">
        <v>17</v>
      </c>
      <c r="P53" s="18"/>
      <c r="Q53" s="4"/>
      <c r="R53" s="17">
        <f>R49</f>
        <v>52550.502505000004</v>
      </c>
      <c r="S53" s="17">
        <f t="shared" si="24"/>
        <v>55703.532655300005</v>
      </c>
      <c r="T53" s="17">
        <f t="shared" si="24"/>
        <v>59045.744614618008</v>
      </c>
      <c r="U53" s="17">
        <f t="shared" si="25"/>
        <v>64359.861629933635</v>
      </c>
      <c r="V53" s="17">
        <f t="shared" si="25"/>
        <v>70152.249176627665</v>
      </c>
      <c r="W53" s="17">
        <f t="shared" si="25"/>
        <v>76465.951602524161</v>
      </c>
      <c r="X53" s="17">
        <f t="shared" si="25"/>
        <v>83347.887246751343</v>
      </c>
      <c r="Y53" s="34"/>
      <c r="Z53" s="17">
        <f t="shared" si="23"/>
        <v>3697716.1087643248</v>
      </c>
      <c r="AA53" s="17">
        <f t="shared" si="15"/>
        <v>3919579.0752901845</v>
      </c>
      <c r="AB53" s="17">
        <f t="shared" si="15"/>
        <v>4154753.8198075956</v>
      </c>
      <c r="AC53" s="17">
        <f t="shared" si="16"/>
        <v>4528681.6635902794</v>
      </c>
      <c r="AD53" s="17">
        <f t="shared" si="16"/>
        <v>4936263.0133134052</v>
      </c>
      <c r="AE53" s="17">
        <f t="shared" si="16"/>
        <v>5380526.6845116122</v>
      </c>
      <c r="AF53" s="17">
        <f t="shared" si="16"/>
        <v>5864774.0861176578</v>
      </c>
    </row>
    <row r="54" spans="1:32" ht="18" customHeight="1" thickBot="1" x14ac:dyDescent="0.3">
      <c r="A54" s="127">
        <v>606</v>
      </c>
      <c r="B54" s="123" t="str">
        <f t="shared" si="9"/>
        <v>606 Vendido</v>
      </c>
      <c r="C54" s="124">
        <v>6</v>
      </c>
      <c r="D54" s="124" t="s">
        <v>29</v>
      </c>
      <c r="E54" s="124" t="s">
        <v>25</v>
      </c>
      <c r="F54" s="124" t="s">
        <v>30</v>
      </c>
      <c r="G54" s="125" t="s">
        <v>23</v>
      </c>
      <c r="H54" s="126">
        <v>70.47</v>
      </c>
      <c r="I54" s="126">
        <v>4.58</v>
      </c>
      <c r="J54" s="124">
        <v>0</v>
      </c>
      <c r="K54" s="121"/>
      <c r="L54" s="30"/>
      <c r="M54" s="30"/>
      <c r="N54" s="29"/>
      <c r="O54" s="28" t="s">
        <v>20</v>
      </c>
      <c r="P54" s="27" t="s">
        <v>34</v>
      </c>
      <c r="Q54" s="23"/>
      <c r="R54" s="26">
        <f>R55</f>
        <v>52550.502505000004</v>
      </c>
      <c r="S54" s="26"/>
      <c r="T54" s="26"/>
      <c r="U54" s="26"/>
      <c r="V54" s="26"/>
      <c r="W54" s="26"/>
      <c r="X54" s="26"/>
      <c r="Y54" s="23"/>
      <c r="Z54" s="24">
        <f t="shared" si="23"/>
        <v>3823574.5622638003</v>
      </c>
      <c r="AA54" s="17">
        <f t="shared" ref="AA54:AB66" si="26">Z54*1.06</f>
        <v>4052989.0359996287</v>
      </c>
      <c r="AB54" s="17">
        <f t="shared" si="26"/>
        <v>4296168.3781596068</v>
      </c>
      <c r="AC54" s="17">
        <f t="shared" ref="AC54:AF66" si="27">AB54*1.09</f>
        <v>4682823.5321939718</v>
      </c>
      <c r="AD54" s="17">
        <f t="shared" si="27"/>
        <v>5104277.6500914292</v>
      </c>
      <c r="AE54" s="17">
        <f t="shared" si="27"/>
        <v>5563662.6385996584</v>
      </c>
      <c r="AF54" s="17">
        <f t="shared" si="27"/>
        <v>6064392.2760736281</v>
      </c>
    </row>
    <row r="55" spans="1:32" ht="18" customHeight="1" thickBot="1" x14ac:dyDescent="0.3">
      <c r="A55" s="127">
        <v>607</v>
      </c>
      <c r="B55" s="123">
        <f t="shared" si="9"/>
        <v>607</v>
      </c>
      <c r="C55" s="124">
        <v>6</v>
      </c>
      <c r="D55" s="124" t="s">
        <v>6</v>
      </c>
      <c r="E55" s="124" t="s">
        <v>25</v>
      </c>
      <c r="F55" s="124" t="s">
        <v>30</v>
      </c>
      <c r="G55" s="125" t="s">
        <v>27</v>
      </c>
      <c r="H55" s="126">
        <v>58.86</v>
      </c>
      <c r="I55" s="126">
        <v>5.64</v>
      </c>
      <c r="J55" s="124">
        <v>0</v>
      </c>
      <c r="K55" s="120">
        <f>Z55*(1-$K$13)</f>
        <v>2852357.195167392</v>
      </c>
      <c r="L55" s="22">
        <f>Z55*(1-$L$13)</f>
        <v>2982009.794947728</v>
      </c>
      <c r="M55" s="21">
        <f>Z55*(1-$M$13)</f>
        <v>3079249.2447829801</v>
      </c>
      <c r="N55" s="20">
        <f>Z55*(1-$N$13)</f>
        <v>3241314.9945084001</v>
      </c>
      <c r="O55" s="19" t="s">
        <v>17</v>
      </c>
      <c r="P55" s="18"/>
      <c r="Q55" s="4"/>
      <c r="R55" s="17">
        <f>R46*1.01</f>
        <v>52550.502505000004</v>
      </c>
      <c r="S55" s="17">
        <f>R55*1.06</f>
        <v>55703.532655300005</v>
      </c>
      <c r="T55" s="17">
        <f>S55*1.06</f>
        <v>59045.744614618008</v>
      </c>
      <c r="U55" s="17">
        <f t="shared" ref="U55:X56" si="28">T55*1.09</f>
        <v>64359.861629933635</v>
      </c>
      <c r="V55" s="17">
        <f t="shared" si="28"/>
        <v>70152.249176627665</v>
      </c>
      <c r="W55" s="17">
        <f t="shared" si="28"/>
        <v>76465.951602524161</v>
      </c>
      <c r="X55" s="17">
        <f t="shared" si="28"/>
        <v>83347.887246751343</v>
      </c>
      <c r="Y55" s="4"/>
      <c r="Z55" s="17">
        <f t="shared" si="23"/>
        <v>3241314.9945084001</v>
      </c>
      <c r="AA55" s="17">
        <f t="shared" si="26"/>
        <v>3435793.8941789041</v>
      </c>
      <c r="AB55" s="17">
        <f t="shared" si="26"/>
        <v>3641941.5278296387</v>
      </c>
      <c r="AC55" s="17">
        <f t="shared" si="27"/>
        <v>3969716.2653343063</v>
      </c>
      <c r="AD55" s="17">
        <f t="shared" si="27"/>
        <v>4326990.7292143945</v>
      </c>
      <c r="AE55" s="17">
        <f t="shared" si="27"/>
        <v>4716419.8948436901</v>
      </c>
      <c r="AF55" s="17">
        <f t="shared" si="27"/>
        <v>5140897.6853796225</v>
      </c>
    </row>
    <row r="56" spans="1:32" ht="18" customHeight="1" thickBot="1" x14ac:dyDescent="0.3">
      <c r="A56" s="127">
        <v>608</v>
      </c>
      <c r="B56" s="123">
        <f t="shared" si="9"/>
        <v>608</v>
      </c>
      <c r="C56" s="124">
        <v>6</v>
      </c>
      <c r="D56" s="124" t="s">
        <v>26</v>
      </c>
      <c r="E56" s="124" t="s">
        <v>25</v>
      </c>
      <c r="F56" s="124" t="s">
        <v>30</v>
      </c>
      <c r="G56" s="125" t="s">
        <v>23</v>
      </c>
      <c r="H56" s="126">
        <v>67.22</v>
      </c>
      <c r="I56" s="126">
        <v>4.68</v>
      </c>
      <c r="J56" s="124">
        <v>0</v>
      </c>
      <c r="K56" s="120">
        <f>Z56*(1-$K$13)</f>
        <v>3216763.399738064</v>
      </c>
      <c r="L56" s="22">
        <f>Z56*(1-$L$13)</f>
        <v>3362979.9179079761</v>
      </c>
      <c r="M56" s="21">
        <f>Z56*(1-$M$13)</f>
        <v>3472642.3065354102</v>
      </c>
      <c r="N56" s="20">
        <f>Z56*(1-$N$13)</f>
        <v>3655412.9542478002</v>
      </c>
      <c r="O56" s="19" t="s">
        <v>17</v>
      </c>
      <c r="P56" s="18"/>
      <c r="Q56" s="4"/>
      <c r="R56" s="17">
        <f>R49</f>
        <v>52550.502505000004</v>
      </c>
      <c r="S56" s="17">
        <f>R56*1.06</f>
        <v>55703.532655300005</v>
      </c>
      <c r="T56" s="17">
        <f>S56*1.06</f>
        <v>59045.744614618008</v>
      </c>
      <c r="U56" s="17">
        <f t="shared" si="28"/>
        <v>64359.861629933635</v>
      </c>
      <c r="V56" s="17">
        <f t="shared" si="28"/>
        <v>70152.249176627665</v>
      </c>
      <c r="W56" s="17">
        <f t="shared" si="28"/>
        <v>76465.951602524161</v>
      </c>
      <c r="X56" s="17">
        <f t="shared" si="28"/>
        <v>83347.887246751343</v>
      </c>
      <c r="Y56" s="4"/>
      <c r="Z56" s="17">
        <f t="shared" si="23"/>
        <v>3655412.9542478002</v>
      </c>
      <c r="AA56" s="17">
        <f t="shared" si="26"/>
        <v>3874737.7315026685</v>
      </c>
      <c r="AB56" s="17">
        <f t="shared" si="26"/>
        <v>4107221.9953928287</v>
      </c>
      <c r="AC56" s="17">
        <f t="shared" si="27"/>
        <v>4476871.9749781834</v>
      </c>
      <c r="AD56" s="17">
        <f t="shared" si="27"/>
        <v>4879790.4527262207</v>
      </c>
      <c r="AE56" s="17">
        <f t="shared" si="27"/>
        <v>5318971.5934715811</v>
      </c>
      <c r="AF56" s="17">
        <f t="shared" si="27"/>
        <v>5797679.0368840238</v>
      </c>
    </row>
    <row r="57" spans="1:32" ht="18" customHeight="1" thickBot="1" x14ac:dyDescent="0.3">
      <c r="A57" s="127">
        <v>701</v>
      </c>
      <c r="B57" s="123" t="str">
        <f t="shared" si="9"/>
        <v>701 Vendido</v>
      </c>
      <c r="C57" s="124">
        <v>7</v>
      </c>
      <c r="D57" s="124" t="s">
        <v>31</v>
      </c>
      <c r="E57" s="124" t="s">
        <v>8</v>
      </c>
      <c r="F57" s="124" t="s">
        <v>30</v>
      </c>
      <c r="G57" s="125" t="s">
        <v>27</v>
      </c>
      <c r="H57" s="126">
        <v>67.010000000000005</v>
      </c>
      <c r="I57" s="126">
        <v>6.1</v>
      </c>
      <c r="J57" s="124">
        <v>0</v>
      </c>
      <c r="K57" s="121"/>
      <c r="L57" s="30"/>
      <c r="M57" s="30"/>
      <c r="N57" s="29"/>
      <c r="O57" s="28" t="s">
        <v>20</v>
      </c>
      <c r="P57" s="27" t="s">
        <v>33</v>
      </c>
      <c r="Q57" s="23"/>
      <c r="R57" s="26">
        <f>R58</f>
        <v>53076.007530050003</v>
      </c>
      <c r="S57" s="26"/>
      <c r="T57" s="26"/>
      <c r="U57" s="26"/>
      <c r="V57" s="26"/>
      <c r="W57" s="26"/>
      <c r="X57" s="26"/>
      <c r="Y57" s="23"/>
      <c r="Z57" s="24">
        <f t="shared" si="23"/>
        <v>3718505.0875553032</v>
      </c>
      <c r="AA57" s="17">
        <f t="shared" si="26"/>
        <v>3941615.3928086217</v>
      </c>
      <c r="AB57" s="17">
        <f t="shared" si="26"/>
        <v>4178112.3163771392</v>
      </c>
      <c r="AC57" s="17">
        <f t="shared" si="27"/>
        <v>4554142.4248510823</v>
      </c>
      <c r="AD57" s="17">
        <f t="shared" si="27"/>
        <v>4964015.2430876801</v>
      </c>
      <c r="AE57" s="17">
        <f t="shared" si="27"/>
        <v>5410776.614965572</v>
      </c>
      <c r="AF57" s="17">
        <f t="shared" si="27"/>
        <v>5897746.5103124743</v>
      </c>
    </row>
    <row r="58" spans="1:32" ht="18" customHeight="1" thickBot="1" x14ac:dyDescent="0.3">
      <c r="A58" s="127">
        <v>702</v>
      </c>
      <c r="B58" s="123">
        <f t="shared" si="9"/>
        <v>702</v>
      </c>
      <c r="C58" s="124">
        <v>7</v>
      </c>
      <c r="D58" s="124" t="s">
        <v>29</v>
      </c>
      <c r="E58" s="124" t="s">
        <v>8</v>
      </c>
      <c r="F58" s="124" t="s">
        <v>30</v>
      </c>
      <c r="G58" s="125" t="s">
        <v>23</v>
      </c>
      <c r="H58" s="126">
        <v>70.56</v>
      </c>
      <c r="I58" s="126">
        <v>4.67</v>
      </c>
      <c r="J58" s="124">
        <v>0</v>
      </c>
      <c r="K58" s="120">
        <f>Z58*(1-$K$13)</f>
        <v>3404698.5006346358</v>
      </c>
      <c r="L58" s="22">
        <f>Z58*(1-$L$13)</f>
        <v>3559457.5233907555</v>
      </c>
      <c r="M58" s="21">
        <f>Z58*(1-$M$13)</f>
        <v>3675526.7904578452</v>
      </c>
      <c r="N58" s="20">
        <f>Z58*(1-$N$13)</f>
        <v>3868975.568902995</v>
      </c>
      <c r="O58" s="33" t="s">
        <v>17</v>
      </c>
      <c r="P58" s="32"/>
      <c r="Q58" s="4"/>
      <c r="R58" s="17">
        <f>R63</f>
        <v>53076.007530050003</v>
      </c>
      <c r="S58" s="17">
        <f>R58*1.06</f>
        <v>56260.567981853004</v>
      </c>
      <c r="T58" s="17">
        <f>S58*1.06</f>
        <v>59636.20206076419</v>
      </c>
      <c r="U58" s="17">
        <f t="shared" ref="U58:X59" si="29">T58*1.09</f>
        <v>65003.460246232971</v>
      </c>
      <c r="V58" s="17">
        <f t="shared" si="29"/>
        <v>70853.771668393951</v>
      </c>
      <c r="W58" s="17">
        <f t="shared" si="29"/>
        <v>77230.611118549408</v>
      </c>
      <c r="X58" s="17">
        <f t="shared" si="29"/>
        <v>84181.366119218859</v>
      </c>
      <c r="Y58" s="4"/>
      <c r="Z58" s="17">
        <f t="shared" si="23"/>
        <v>3868975.568902995</v>
      </c>
      <c r="AA58" s="17">
        <f t="shared" si="26"/>
        <v>4101114.1030371748</v>
      </c>
      <c r="AB58" s="17">
        <f t="shared" si="26"/>
        <v>4347180.9492194057</v>
      </c>
      <c r="AC58" s="17">
        <f t="shared" si="27"/>
        <v>4738427.2346491525</v>
      </c>
      <c r="AD58" s="17">
        <f t="shared" si="27"/>
        <v>5164885.685767577</v>
      </c>
      <c r="AE58" s="17">
        <f t="shared" si="27"/>
        <v>5629725.3974866597</v>
      </c>
      <c r="AF58" s="17">
        <f t="shared" si="27"/>
        <v>6136400.6832604595</v>
      </c>
    </row>
    <row r="59" spans="1:32" ht="18" customHeight="1" thickBot="1" x14ac:dyDescent="0.3">
      <c r="A59" s="127">
        <v>703</v>
      </c>
      <c r="B59" s="123">
        <f t="shared" si="9"/>
        <v>703</v>
      </c>
      <c r="C59" s="124">
        <v>7</v>
      </c>
      <c r="D59" s="124" t="s">
        <v>6</v>
      </c>
      <c r="E59" s="124" t="s">
        <v>8</v>
      </c>
      <c r="F59" s="124" t="s">
        <v>30</v>
      </c>
      <c r="G59" s="125" t="s">
        <v>27</v>
      </c>
      <c r="H59" s="126">
        <v>58.27</v>
      </c>
      <c r="I59" s="126">
        <v>5.63</v>
      </c>
      <c r="J59" s="124">
        <v>0</v>
      </c>
      <c r="K59" s="120">
        <f>Z59*(1-$K$13)</f>
        <v>2853090.169576332</v>
      </c>
      <c r="L59" s="22">
        <f>Z59*(1-$L$13)</f>
        <v>2982776.0863752565</v>
      </c>
      <c r="M59" s="21">
        <f>Z59*(1-$M$13)</f>
        <v>3080040.5239744494</v>
      </c>
      <c r="N59" s="20">
        <f>Z59*(1-$N$13)</f>
        <v>3242147.9199731047</v>
      </c>
      <c r="O59" s="19" t="s">
        <v>17</v>
      </c>
      <c r="P59" s="18"/>
      <c r="Q59" s="4"/>
      <c r="R59" s="17">
        <f>R51*1.01</f>
        <v>53076.007530050003</v>
      </c>
      <c r="S59" s="17">
        <f>R59*1.06</f>
        <v>56260.567981853004</v>
      </c>
      <c r="T59" s="17">
        <f>S59*1.06</f>
        <v>59636.20206076419</v>
      </c>
      <c r="U59" s="17">
        <f t="shared" si="29"/>
        <v>65003.460246232971</v>
      </c>
      <c r="V59" s="17">
        <f t="shared" si="29"/>
        <v>70853.771668393951</v>
      </c>
      <c r="W59" s="17">
        <f t="shared" si="29"/>
        <v>77230.611118549408</v>
      </c>
      <c r="X59" s="17">
        <f t="shared" si="29"/>
        <v>84181.366119218859</v>
      </c>
      <c r="Y59" s="4"/>
      <c r="Z59" s="17">
        <f t="shared" si="23"/>
        <v>3242147.9199731047</v>
      </c>
      <c r="AA59" s="17">
        <f t="shared" si="26"/>
        <v>3436676.7951714913</v>
      </c>
      <c r="AB59" s="17">
        <f t="shared" si="26"/>
        <v>3642877.4028817811</v>
      </c>
      <c r="AC59" s="17">
        <f t="shared" si="27"/>
        <v>3970736.3691411419</v>
      </c>
      <c r="AD59" s="17">
        <f t="shared" si="27"/>
        <v>4328102.6423638454</v>
      </c>
      <c r="AE59" s="17">
        <f t="shared" si="27"/>
        <v>4717631.8801765917</v>
      </c>
      <c r="AF59" s="17">
        <f t="shared" si="27"/>
        <v>5142218.7493924852</v>
      </c>
    </row>
    <row r="60" spans="1:32" ht="18" customHeight="1" thickBot="1" x14ac:dyDescent="0.3">
      <c r="A60" s="127">
        <v>704</v>
      </c>
      <c r="B60" s="123" t="str">
        <f t="shared" si="9"/>
        <v>704 Vendido</v>
      </c>
      <c r="C60" s="124">
        <v>7</v>
      </c>
      <c r="D60" s="124" t="s">
        <v>26</v>
      </c>
      <c r="E60" s="124" t="s">
        <v>8</v>
      </c>
      <c r="F60" s="124" t="s">
        <v>30</v>
      </c>
      <c r="G60" s="125" t="s">
        <v>23</v>
      </c>
      <c r="H60" s="126">
        <v>67.03</v>
      </c>
      <c r="I60" s="126">
        <v>4.67</v>
      </c>
      <c r="J60" s="124">
        <v>0</v>
      </c>
      <c r="K60" s="121"/>
      <c r="L60" s="30"/>
      <c r="M60" s="30"/>
      <c r="N60" s="29"/>
      <c r="O60" s="28" t="s">
        <v>20</v>
      </c>
      <c r="P60" s="27" t="s">
        <v>32</v>
      </c>
      <c r="Q60" s="23"/>
      <c r="R60" s="26">
        <f>R61</f>
        <v>53076.007530050003</v>
      </c>
      <c r="S60" s="26"/>
      <c r="T60" s="26"/>
      <c r="U60" s="26"/>
      <c r="V60" s="26"/>
      <c r="W60" s="26"/>
      <c r="X60" s="26"/>
      <c r="Y60" s="23"/>
      <c r="Z60" s="24">
        <f t="shared" si="23"/>
        <v>3681617.2623219183</v>
      </c>
      <c r="AA60" s="17">
        <f t="shared" si="26"/>
        <v>3902514.2980612335</v>
      </c>
      <c r="AB60" s="17">
        <f t="shared" si="26"/>
        <v>4136665.1559449076</v>
      </c>
      <c r="AC60" s="17">
        <f t="shared" si="27"/>
        <v>4508965.01997995</v>
      </c>
      <c r="AD60" s="17">
        <f t="shared" si="27"/>
        <v>4914771.8717781464</v>
      </c>
      <c r="AE60" s="17">
        <f t="shared" si="27"/>
        <v>5357101.34023818</v>
      </c>
      <c r="AF60" s="17">
        <f t="shared" si="27"/>
        <v>5839240.4608596163</v>
      </c>
    </row>
    <row r="61" spans="1:32" ht="18" customHeight="1" thickBot="1" x14ac:dyDescent="0.3">
      <c r="A61" s="127">
        <v>705</v>
      </c>
      <c r="B61" s="123">
        <f t="shared" si="9"/>
        <v>705</v>
      </c>
      <c r="C61" s="124">
        <v>7</v>
      </c>
      <c r="D61" s="124" t="s">
        <v>31</v>
      </c>
      <c r="E61" s="124" t="s">
        <v>25</v>
      </c>
      <c r="F61" s="124" t="s">
        <v>30</v>
      </c>
      <c r="G61" s="125" t="s">
        <v>27</v>
      </c>
      <c r="H61" s="126">
        <v>67.27</v>
      </c>
      <c r="I61" s="126">
        <v>6.19</v>
      </c>
      <c r="J61" s="124">
        <v>0</v>
      </c>
      <c r="K61" s="120">
        <f>Z61*(1-$K$13)</f>
        <v>3286530.0774697321</v>
      </c>
      <c r="L61" s="22">
        <f>Z61*(1-$L$13)</f>
        <v>3435917.8082638108</v>
      </c>
      <c r="M61" s="21">
        <f>Z61*(1-$M$13)</f>
        <v>3547958.6063593696</v>
      </c>
      <c r="N61" s="20">
        <f>Z61*(1-$N$13)</f>
        <v>3734693.2698519682</v>
      </c>
      <c r="O61" s="19" t="s">
        <v>17</v>
      </c>
      <c r="P61" s="18"/>
      <c r="Q61" s="4"/>
      <c r="R61" s="17">
        <f>R62</f>
        <v>53076.007530050003</v>
      </c>
      <c r="S61" s="17">
        <f t="shared" ref="S61:T64" si="30">R61*1.06</f>
        <v>56260.567981853004</v>
      </c>
      <c r="T61" s="17">
        <f t="shared" si="30"/>
        <v>59636.20206076419</v>
      </c>
      <c r="U61" s="17">
        <f t="shared" ref="U61:X64" si="31">T61*1.09</f>
        <v>65003.460246232971</v>
      </c>
      <c r="V61" s="17">
        <f t="shared" si="31"/>
        <v>70853.771668393951</v>
      </c>
      <c r="W61" s="17">
        <f t="shared" si="31"/>
        <v>77230.611118549408</v>
      </c>
      <c r="X61" s="17">
        <f t="shared" si="31"/>
        <v>84181.366119218859</v>
      </c>
      <c r="Y61" s="4"/>
      <c r="Z61" s="17">
        <f t="shared" si="23"/>
        <v>3734693.2698519682</v>
      </c>
      <c r="AA61" s="17">
        <f t="shared" si="26"/>
        <v>3958774.8660430866</v>
      </c>
      <c r="AB61" s="17">
        <f t="shared" si="26"/>
        <v>4196301.3580056718</v>
      </c>
      <c r="AC61" s="17">
        <f t="shared" si="27"/>
        <v>4573968.4802261824</v>
      </c>
      <c r="AD61" s="17">
        <f t="shared" si="27"/>
        <v>4985625.6434465395</v>
      </c>
      <c r="AE61" s="17">
        <f t="shared" si="27"/>
        <v>5434331.9513567286</v>
      </c>
      <c r="AF61" s="17">
        <f t="shared" si="27"/>
        <v>5923421.8269788343</v>
      </c>
    </row>
    <row r="62" spans="1:32" ht="18" customHeight="1" thickBot="1" x14ac:dyDescent="0.3">
      <c r="A62" s="127">
        <v>706</v>
      </c>
      <c r="B62" s="123" t="str">
        <f t="shared" si="9"/>
        <v>706 Vendido</v>
      </c>
      <c r="C62" s="124">
        <v>7</v>
      </c>
      <c r="D62" s="124" t="s">
        <v>29</v>
      </c>
      <c r="E62" s="124" t="s">
        <v>25</v>
      </c>
      <c r="F62" s="124" t="s">
        <v>24</v>
      </c>
      <c r="G62" s="125" t="s">
        <v>23</v>
      </c>
      <c r="H62" s="126">
        <v>70.47</v>
      </c>
      <c r="I62" s="126">
        <v>4.58</v>
      </c>
      <c r="J62" s="124">
        <v>0</v>
      </c>
      <c r="K62" s="121"/>
      <c r="L62" s="30"/>
      <c r="M62" s="30"/>
      <c r="N62" s="29"/>
      <c r="O62" s="28" t="s">
        <v>20</v>
      </c>
      <c r="P62" s="27" t="s">
        <v>28</v>
      </c>
      <c r="Q62" s="23"/>
      <c r="R62" s="24">
        <f>R58</f>
        <v>53076.007530050003</v>
      </c>
      <c r="S62" s="24">
        <f t="shared" si="30"/>
        <v>56260.567981853004</v>
      </c>
      <c r="T62" s="24">
        <f t="shared" si="30"/>
        <v>59636.20206076419</v>
      </c>
      <c r="U62" s="24">
        <f t="shared" si="31"/>
        <v>65003.460246232971</v>
      </c>
      <c r="V62" s="24">
        <f t="shared" si="31"/>
        <v>70853.771668393951</v>
      </c>
      <c r="W62" s="24">
        <f t="shared" si="31"/>
        <v>77230.611118549408</v>
      </c>
      <c r="X62" s="24">
        <f t="shared" si="31"/>
        <v>84181.366119218859</v>
      </c>
      <c r="Y62" s="23"/>
      <c r="Z62" s="24">
        <f t="shared" si="23"/>
        <v>3861810.3078864384</v>
      </c>
      <c r="AA62" s="17">
        <f t="shared" si="26"/>
        <v>4093518.9263596251</v>
      </c>
      <c r="AB62" s="17">
        <f t="shared" si="26"/>
        <v>4339130.0619412027</v>
      </c>
      <c r="AC62" s="17">
        <f t="shared" si="27"/>
        <v>4729651.7675159117</v>
      </c>
      <c r="AD62" s="17">
        <f t="shared" si="27"/>
        <v>5155320.4265923444</v>
      </c>
      <c r="AE62" s="17">
        <f t="shared" si="27"/>
        <v>5619299.2649856554</v>
      </c>
      <c r="AF62" s="17">
        <f t="shared" si="27"/>
        <v>6125036.1988343652</v>
      </c>
    </row>
    <row r="63" spans="1:32" ht="18" customHeight="1" thickBot="1" x14ac:dyDescent="0.3">
      <c r="A63" s="127">
        <v>707</v>
      </c>
      <c r="B63" s="123">
        <f t="shared" si="9"/>
        <v>707</v>
      </c>
      <c r="C63" s="124">
        <v>7</v>
      </c>
      <c r="D63" s="124" t="s">
        <v>6</v>
      </c>
      <c r="E63" s="124" t="s">
        <v>25</v>
      </c>
      <c r="F63" s="124" t="s">
        <v>24</v>
      </c>
      <c r="G63" s="125" t="s">
        <v>27</v>
      </c>
      <c r="H63" s="126">
        <v>58.86</v>
      </c>
      <c r="I63" s="126">
        <v>5.64</v>
      </c>
      <c r="J63" s="124">
        <v>0</v>
      </c>
      <c r="K63" s="120">
        <f>Z63*(1-$K$13)</f>
        <v>2880880.7671190659</v>
      </c>
      <c r="L63" s="22">
        <f>Z63*(1-$L$13)</f>
        <v>3011829.8928972054</v>
      </c>
      <c r="M63" s="21">
        <f>Z63*(1-$M$13)</f>
        <v>3110041.7372308099</v>
      </c>
      <c r="N63" s="20">
        <f>Z63*(1-$N$13)</f>
        <v>3273728.1444534841</v>
      </c>
      <c r="O63" s="19" t="s">
        <v>17</v>
      </c>
      <c r="P63" s="18"/>
      <c r="Q63" s="4"/>
      <c r="R63" s="17">
        <f>R55*1.01</f>
        <v>53076.007530050003</v>
      </c>
      <c r="S63" s="17">
        <f t="shared" si="30"/>
        <v>56260.567981853004</v>
      </c>
      <c r="T63" s="17">
        <f t="shared" si="30"/>
        <v>59636.20206076419</v>
      </c>
      <c r="U63" s="17">
        <f t="shared" si="31"/>
        <v>65003.460246232971</v>
      </c>
      <c r="V63" s="17">
        <f t="shared" si="31"/>
        <v>70853.771668393951</v>
      </c>
      <c r="W63" s="17">
        <f t="shared" si="31"/>
        <v>77230.611118549408</v>
      </c>
      <c r="X63" s="17">
        <f t="shared" si="31"/>
        <v>84181.366119218859</v>
      </c>
      <c r="Y63" s="4"/>
      <c r="Z63" s="17">
        <f t="shared" si="23"/>
        <v>3273728.1444534841</v>
      </c>
      <c r="AA63" s="17">
        <f t="shared" si="26"/>
        <v>3470151.8331206935</v>
      </c>
      <c r="AB63" s="17">
        <f t="shared" si="26"/>
        <v>3678360.9431079351</v>
      </c>
      <c r="AC63" s="17">
        <f t="shared" si="27"/>
        <v>4009413.4279876496</v>
      </c>
      <c r="AD63" s="17">
        <f t="shared" si="27"/>
        <v>4370260.6365065379</v>
      </c>
      <c r="AE63" s="17">
        <f t="shared" si="27"/>
        <v>4763584.0937921265</v>
      </c>
      <c r="AF63" s="17">
        <f t="shared" si="27"/>
        <v>5192306.6622334179</v>
      </c>
    </row>
    <row r="64" spans="1:32" ht="18" customHeight="1" thickBot="1" x14ac:dyDescent="0.3">
      <c r="A64" s="127">
        <v>708</v>
      </c>
      <c r="B64" s="123">
        <f t="shared" si="9"/>
        <v>708</v>
      </c>
      <c r="C64" s="124">
        <v>7</v>
      </c>
      <c r="D64" s="124" t="s">
        <v>26</v>
      </c>
      <c r="E64" s="124" t="s">
        <v>25</v>
      </c>
      <c r="F64" s="124" t="s">
        <v>24</v>
      </c>
      <c r="G64" s="125" t="s">
        <v>23</v>
      </c>
      <c r="H64" s="126">
        <v>67.22</v>
      </c>
      <c r="I64" s="126">
        <v>4.68</v>
      </c>
      <c r="J64" s="124">
        <v>0</v>
      </c>
      <c r="K64" s="120">
        <f>Z64*(1-$K$13)</f>
        <v>3248931.0337354448</v>
      </c>
      <c r="L64" s="22">
        <f>Z64*(1-$L$13)</f>
        <v>3396609.717087056</v>
      </c>
      <c r="M64" s="21">
        <f>Z64*(1-$M$13)</f>
        <v>3507368.7296007639</v>
      </c>
      <c r="N64" s="20">
        <f>Z64*(1-$N$13)</f>
        <v>3691967.0837902781</v>
      </c>
      <c r="O64" s="19" t="s">
        <v>17</v>
      </c>
      <c r="P64" s="18"/>
      <c r="Q64" s="4"/>
      <c r="R64" s="17">
        <f>R62</f>
        <v>53076.007530050003</v>
      </c>
      <c r="S64" s="17">
        <f t="shared" si="30"/>
        <v>56260.567981853004</v>
      </c>
      <c r="T64" s="17">
        <f t="shared" si="30"/>
        <v>59636.20206076419</v>
      </c>
      <c r="U64" s="17">
        <f t="shared" si="31"/>
        <v>65003.460246232971</v>
      </c>
      <c r="V64" s="17">
        <f t="shared" si="31"/>
        <v>70853.771668393951</v>
      </c>
      <c r="W64" s="17">
        <f t="shared" si="31"/>
        <v>77230.611118549408</v>
      </c>
      <c r="X64" s="17">
        <f t="shared" si="31"/>
        <v>84181.366119218859</v>
      </c>
      <c r="Y64" s="31"/>
      <c r="Z64" s="17">
        <f t="shared" si="23"/>
        <v>3691967.0837902781</v>
      </c>
      <c r="AA64" s="17">
        <f t="shared" si="26"/>
        <v>3913485.1088176952</v>
      </c>
      <c r="AB64" s="17">
        <f t="shared" si="26"/>
        <v>4148294.2153467573</v>
      </c>
      <c r="AC64" s="17">
        <f t="shared" si="27"/>
        <v>4521640.6947279656</v>
      </c>
      <c r="AD64" s="17">
        <f t="shared" si="27"/>
        <v>4928588.3572534826</v>
      </c>
      <c r="AE64" s="17">
        <f t="shared" si="27"/>
        <v>5372161.3094062964</v>
      </c>
      <c r="AF64" s="17">
        <f t="shared" si="27"/>
        <v>5855655.8272528639</v>
      </c>
    </row>
    <row r="65" spans="1:32" ht="18" customHeight="1" thickBot="1" x14ac:dyDescent="0.3">
      <c r="A65" s="127" t="s">
        <v>22</v>
      </c>
      <c r="B65" s="123" t="str">
        <f t="shared" si="9"/>
        <v>LOCAL 1 Vendido</v>
      </c>
      <c r="C65" s="124">
        <v>1</v>
      </c>
      <c r="D65" s="124" t="s">
        <v>136</v>
      </c>
      <c r="E65" s="124" t="s">
        <v>8</v>
      </c>
      <c r="F65" s="124" t="s">
        <v>21</v>
      </c>
      <c r="G65" s="125" t="s">
        <v>18</v>
      </c>
      <c r="H65" s="126">
        <v>56.38</v>
      </c>
      <c r="I65" s="126">
        <v>0</v>
      </c>
      <c r="J65" s="124">
        <v>6.42</v>
      </c>
      <c r="K65" s="121"/>
      <c r="L65" s="30"/>
      <c r="M65" s="30"/>
      <c r="N65" s="29"/>
      <c r="O65" s="28" t="s">
        <v>20</v>
      </c>
      <c r="P65" s="27"/>
      <c r="Q65" s="23"/>
      <c r="R65" s="26">
        <f>R66</f>
        <v>55000</v>
      </c>
      <c r="S65" s="26"/>
      <c r="T65" s="26"/>
      <c r="U65" s="26"/>
      <c r="V65" s="26"/>
      <c r="W65" s="26"/>
      <c r="X65" s="26"/>
      <c r="Y65" s="25"/>
      <c r="Z65" s="24">
        <f t="shared" si="23"/>
        <v>3206830</v>
      </c>
      <c r="AA65" s="17">
        <f t="shared" si="26"/>
        <v>3399239.8000000003</v>
      </c>
      <c r="AB65" s="17">
        <f t="shared" si="26"/>
        <v>3603194.1880000005</v>
      </c>
      <c r="AC65" s="17">
        <f t="shared" si="27"/>
        <v>3927481.6649200008</v>
      </c>
      <c r="AD65" s="17">
        <f t="shared" si="27"/>
        <v>4280955.0147628011</v>
      </c>
      <c r="AE65" s="17">
        <f t="shared" si="27"/>
        <v>4666240.9660914531</v>
      </c>
      <c r="AF65" s="17">
        <f t="shared" si="27"/>
        <v>5086202.6530396845</v>
      </c>
    </row>
    <row r="66" spans="1:32" ht="18" customHeight="1" thickBot="1" x14ac:dyDescent="0.3">
      <c r="A66" s="127" t="s">
        <v>19</v>
      </c>
      <c r="B66" s="123" t="str">
        <f t="shared" si="9"/>
        <v>LOCAL 2</v>
      </c>
      <c r="C66" s="126">
        <v>1</v>
      </c>
      <c r="D66" s="126" t="s">
        <v>136</v>
      </c>
      <c r="E66" s="126" t="s">
        <v>8</v>
      </c>
      <c r="F66" s="126">
        <v>0</v>
      </c>
      <c r="G66" s="126" t="s">
        <v>18</v>
      </c>
      <c r="H66" s="126">
        <v>78.34</v>
      </c>
      <c r="I66" s="126">
        <v>0</v>
      </c>
      <c r="J66" s="126">
        <v>49.71</v>
      </c>
      <c r="K66" s="120">
        <f>Z66*(1-$K$13)</f>
        <v>4513445.2</v>
      </c>
      <c r="L66" s="22">
        <f>Z66*(1-$L$13)</f>
        <v>4718601.8</v>
      </c>
      <c r="M66" s="21">
        <f>Z66*(1-$M$13)</f>
        <v>4872469.25</v>
      </c>
      <c r="N66" s="20">
        <f>Z66*(1-$N$13)</f>
        <v>5128915</v>
      </c>
      <c r="O66" s="19" t="s">
        <v>17</v>
      </c>
      <c r="P66" s="18"/>
      <c r="Q66" s="4"/>
      <c r="R66" s="17">
        <v>55000</v>
      </c>
      <c r="S66" s="17">
        <f>R66*1.06</f>
        <v>58300</v>
      </c>
      <c r="T66" s="17">
        <f>S66*1.06</f>
        <v>61798</v>
      </c>
      <c r="U66" s="17">
        <f>T66*1.09</f>
        <v>67359.820000000007</v>
      </c>
      <c r="V66" s="17">
        <f>U66*1.09</f>
        <v>73422.203800000018</v>
      </c>
      <c r="W66" s="17">
        <f>V66*1.09</f>
        <v>80030.202142000024</v>
      </c>
      <c r="X66" s="17">
        <f>W66*1.09</f>
        <v>87232.920334780036</v>
      </c>
      <c r="Y66" s="4"/>
      <c r="Z66" s="17">
        <f t="shared" si="23"/>
        <v>5128915</v>
      </c>
      <c r="AA66" s="17">
        <f t="shared" si="26"/>
        <v>5436649.9000000004</v>
      </c>
      <c r="AB66" s="17">
        <f t="shared" si="26"/>
        <v>5762848.8940000003</v>
      </c>
      <c r="AC66" s="17">
        <f t="shared" si="27"/>
        <v>6281505.2944600005</v>
      </c>
      <c r="AD66" s="17">
        <f t="shared" si="27"/>
        <v>6846840.7709614011</v>
      </c>
      <c r="AE66" s="17">
        <f t="shared" si="27"/>
        <v>7463056.4403479276</v>
      </c>
      <c r="AF66" s="17">
        <f t="shared" si="27"/>
        <v>8134731.5199792413</v>
      </c>
    </row>
    <row r="67" spans="1:32" ht="15.75" customHeight="1" x14ac:dyDescent="0.25">
      <c r="A67" s="11"/>
      <c r="B67" s="10"/>
      <c r="C67" s="9"/>
      <c r="D67" s="9"/>
      <c r="E67" s="9"/>
      <c r="F67" s="9"/>
      <c r="G67" s="9"/>
      <c r="H67" s="9"/>
      <c r="I67" s="6"/>
      <c r="J67" s="8"/>
      <c r="K67" s="6"/>
      <c r="L67" s="7"/>
      <c r="M67" s="7"/>
      <c r="N67" s="7"/>
      <c r="O67" s="11"/>
      <c r="P67" s="16"/>
      <c r="Q67" s="4"/>
      <c r="R67" s="15"/>
      <c r="S67" s="15"/>
      <c r="T67" s="15"/>
      <c r="U67" s="15"/>
      <c r="V67" s="15"/>
      <c r="W67" s="15"/>
      <c r="X67" s="15"/>
      <c r="Y67" s="4"/>
      <c r="Z67" s="15"/>
      <c r="AA67" s="15"/>
      <c r="AB67" s="15"/>
      <c r="AC67" s="15"/>
      <c r="AD67" s="15"/>
      <c r="AE67" s="15"/>
      <c r="AF67" s="15"/>
    </row>
    <row r="68" spans="1:32" ht="15.75" customHeight="1" x14ac:dyDescent="0.25">
      <c r="A68" s="11"/>
      <c r="B68" s="10"/>
      <c r="C68" s="9"/>
      <c r="D68" s="9"/>
      <c r="E68" s="9"/>
      <c r="F68" s="9"/>
      <c r="G68" s="9"/>
      <c r="H68" s="9"/>
      <c r="I68" s="6"/>
      <c r="J68" s="8"/>
      <c r="K68" s="6"/>
      <c r="L68" s="7"/>
      <c r="M68" s="7"/>
      <c r="N68" s="7"/>
      <c r="O68" s="11"/>
      <c r="P68" s="16"/>
      <c r="Q68" s="4"/>
      <c r="R68" s="15"/>
      <c r="S68" s="15"/>
      <c r="T68" s="15"/>
      <c r="U68" s="15"/>
      <c r="V68" s="15"/>
      <c r="W68" s="15"/>
      <c r="X68" s="15"/>
      <c r="Y68" s="4"/>
      <c r="Z68" s="15"/>
      <c r="AA68" s="15"/>
      <c r="AB68" s="15"/>
      <c r="AC68" s="15"/>
      <c r="AD68" s="15"/>
      <c r="AE68" s="15"/>
      <c r="AF68" s="15"/>
    </row>
    <row r="69" spans="1:32" ht="15.75" customHeight="1" x14ac:dyDescent="0.25">
      <c r="A69" s="11"/>
      <c r="B69" s="10"/>
      <c r="C69" s="9"/>
      <c r="D69" s="9"/>
      <c r="E69" s="9"/>
      <c r="F69" s="9"/>
      <c r="G69" s="9"/>
      <c r="H69" s="12"/>
      <c r="I69" s="12"/>
      <c r="J69" s="12"/>
      <c r="K69" s="12"/>
      <c r="L69" s="12"/>
      <c r="M69" s="12"/>
      <c r="N69" s="12"/>
      <c r="O69" s="12"/>
      <c r="P69" s="14"/>
      <c r="Q69" s="12"/>
      <c r="R69" s="13">
        <f t="shared" ref="R69:X69" si="32">SUM(R14:R66)</f>
        <v>2743424.7402953999</v>
      </c>
      <c r="S69" s="13">
        <f t="shared" si="32"/>
        <v>1652556.7657235179</v>
      </c>
      <c r="T69" s="13">
        <f t="shared" si="32"/>
        <v>1751710.1716669286</v>
      </c>
      <c r="U69" s="13">
        <f t="shared" si="32"/>
        <v>1909364.0871169532</v>
      </c>
      <c r="V69" s="13">
        <f t="shared" si="32"/>
        <v>2081206.8549574788</v>
      </c>
      <c r="W69" s="13">
        <f t="shared" si="32"/>
        <v>2268515.4719036529</v>
      </c>
      <c r="X69" s="13">
        <f t="shared" si="32"/>
        <v>2472681.8643749817</v>
      </c>
      <c r="Y69" s="12"/>
      <c r="Z69" s="13">
        <f t="shared" ref="Z69:AF69" si="33">SUM(Z14:Z66)</f>
        <v>196032504.82622486</v>
      </c>
      <c r="AA69" s="13">
        <f t="shared" si="33"/>
        <v>207794455.11579838</v>
      </c>
      <c r="AB69" s="13">
        <f t="shared" si="33"/>
        <v>220262122.42274627</v>
      </c>
      <c r="AC69" s="13">
        <f t="shared" si="33"/>
        <v>240085713.44079345</v>
      </c>
      <c r="AD69" s="13">
        <f t="shared" si="33"/>
        <v>261693427.65046489</v>
      </c>
      <c r="AE69" s="13">
        <f t="shared" si="33"/>
        <v>285245836.13900679</v>
      </c>
      <c r="AF69" s="13">
        <f t="shared" si="33"/>
        <v>310917961.3915174</v>
      </c>
    </row>
    <row r="70" spans="1:32" ht="15.75" customHeight="1" x14ac:dyDescent="0.25">
      <c r="A70" s="11"/>
      <c r="B70" s="10"/>
      <c r="C70" s="9"/>
      <c r="D70" s="9"/>
      <c r="E70" s="9"/>
      <c r="F70" s="9"/>
      <c r="G70" s="9"/>
      <c r="H70" s="9"/>
      <c r="I70" s="6"/>
      <c r="J70" s="8"/>
      <c r="K70" s="6"/>
      <c r="L70" s="7"/>
      <c r="M70" s="7"/>
      <c r="N70" s="7"/>
      <c r="O70" s="6"/>
      <c r="P70" s="5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 x14ac:dyDescent="0.25">
      <c r="A71" s="11"/>
      <c r="C71" s="9"/>
      <c r="D71" s="9"/>
      <c r="E71" s="9"/>
      <c r="F71" s="9"/>
      <c r="G71" s="9"/>
      <c r="H71" s="9"/>
      <c r="I71" s="6"/>
      <c r="J71" s="8"/>
      <c r="K71" s="6"/>
      <c r="L71" s="7"/>
      <c r="M71" s="7"/>
      <c r="N71" s="7"/>
      <c r="O71" s="6"/>
      <c r="P71" s="5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 x14ac:dyDescent="0.25">
      <c r="A72" s="11"/>
      <c r="C72" s="9"/>
      <c r="D72" s="9"/>
      <c r="E72" s="9"/>
      <c r="F72" s="9"/>
      <c r="G72" s="9"/>
      <c r="H72" s="9"/>
      <c r="I72" s="6"/>
      <c r="J72" s="8"/>
      <c r="K72" s="6"/>
      <c r="L72" s="7"/>
      <c r="M72" s="7"/>
      <c r="N72" s="7"/>
      <c r="O72" s="6"/>
      <c r="P72" s="5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 x14ac:dyDescent="0.25">
      <c r="A73" s="11"/>
      <c r="C73" s="9"/>
      <c r="D73" s="9"/>
      <c r="E73" s="9"/>
      <c r="F73" s="9"/>
      <c r="G73" s="9"/>
      <c r="H73" s="9"/>
      <c r="I73" s="6"/>
      <c r="J73" s="8"/>
      <c r="K73" s="6"/>
      <c r="L73" s="7"/>
      <c r="M73" s="7"/>
      <c r="N73" s="7"/>
      <c r="O73" s="6"/>
      <c r="P73" s="5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 x14ac:dyDescent="0.25">
      <c r="A74" s="11"/>
      <c r="C74" s="9"/>
      <c r="D74" s="9"/>
      <c r="E74" s="9"/>
      <c r="F74" s="9"/>
      <c r="G74" s="9"/>
      <c r="H74" s="9"/>
      <c r="I74" s="6"/>
      <c r="J74" s="8"/>
      <c r="K74" s="6"/>
      <c r="L74" s="7"/>
      <c r="M74" s="7"/>
      <c r="N74" s="7"/>
      <c r="O74" s="6"/>
      <c r="P74" s="5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 x14ac:dyDescent="0.25">
      <c r="A75" s="11"/>
      <c r="C75" s="9"/>
      <c r="D75" s="9"/>
      <c r="E75" s="9"/>
      <c r="F75" s="9"/>
      <c r="G75" s="9"/>
      <c r="H75" s="9"/>
      <c r="I75" s="6"/>
      <c r="J75" s="8"/>
      <c r="K75" s="6"/>
      <c r="L75" s="7"/>
      <c r="M75" s="7"/>
      <c r="N75" s="7"/>
      <c r="O75" s="6"/>
      <c r="P75" s="5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 x14ac:dyDescent="0.25">
      <c r="A76" s="11"/>
      <c r="C76" s="9"/>
      <c r="D76" s="9"/>
      <c r="E76" s="9"/>
      <c r="F76" s="9"/>
      <c r="G76" s="9"/>
      <c r="H76" s="9"/>
      <c r="I76" s="6"/>
      <c r="J76" s="8"/>
      <c r="K76" s="6"/>
      <c r="L76" s="7"/>
      <c r="M76" s="7"/>
      <c r="N76" s="7"/>
      <c r="O76" s="6"/>
      <c r="P76" s="5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 x14ac:dyDescent="0.25">
      <c r="A77" s="11"/>
      <c r="C77" s="9"/>
      <c r="D77" s="9"/>
      <c r="E77" s="9"/>
      <c r="F77" s="9"/>
      <c r="G77" s="9"/>
      <c r="H77" s="9"/>
      <c r="I77" s="6"/>
      <c r="J77" s="8"/>
      <c r="K77" s="6"/>
      <c r="L77" s="7"/>
      <c r="M77" s="7"/>
      <c r="N77" s="7"/>
      <c r="O77" s="6"/>
      <c r="P77" s="5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 x14ac:dyDescent="0.25">
      <c r="A78" s="11"/>
      <c r="C78" s="9"/>
      <c r="D78" s="9"/>
      <c r="E78" s="9"/>
      <c r="F78" s="9"/>
      <c r="G78" s="9"/>
      <c r="H78" s="9"/>
      <c r="I78" s="6"/>
      <c r="J78" s="8"/>
      <c r="K78" s="6"/>
      <c r="L78" s="7"/>
      <c r="M78" s="7"/>
      <c r="N78" s="7"/>
      <c r="O78" s="6"/>
      <c r="P78" s="5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 x14ac:dyDescent="0.25">
      <c r="A79" s="11"/>
      <c r="C79" s="9"/>
      <c r="D79" s="9"/>
      <c r="E79" s="9"/>
      <c r="F79" s="9"/>
      <c r="G79" s="9"/>
      <c r="H79" s="9"/>
      <c r="I79" s="6"/>
      <c r="J79" s="8"/>
      <c r="K79" s="6"/>
      <c r="L79" s="7"/>
      <c r="M79" s="7"/>
      <c r="N79" s="7"/>
      <c r="O79" s="6"/>
      <c r="P79" s="5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 x14ac:dyDescent="0.25">
      <c r="A80" s="11"/>
      <c r="C80" s="9"/>
      <c r="D80" s="9"/>
      <c r="E80" s="9"/>
      <c r="F80" s="9"/>
      <c r="G80" s="9"/>
      <c r="H80" s="9"/>
      <c r="I80" s="6"/>
      <c r="J80" s="8"/>
      <c r="K80" s="6"/>
      <c r="L80" s="7"/>
      <c r="M80" s="7"/>
      <c r="N80" s="7"/>
      <c r="O80" s="6"/>
      <c r="P80" s="5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 x14ac:dyDescent="0.25">
      <c r="A81" s="11"/>
      <c r="C81" s="9"/>
      <c r="D81" s="9"/>
      <c r="E81" s="9"/>
      <c r="F81" s="9"/>
      <c r="G81" s="9"/>
      <c r="H81" s="9"/>
      <c r="I81" s="6"/>
      <c r="J81" s="8"/>
      <c r="K81" s="6"/>
      <c r="L81" s="7"/>
      <c r="M81" s="7"/>
      <c r="N81" s="7"/>
      <c r="O81" s="6"/>
      <c r="P81" s="5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 x14ac:dyDescent="0.25">
      <c r="A82" s="11"/>
      <c r="C82" s="9"/>
      <c r="D82" s="9"/>
      <c r="E82" s="9"/>
      <c r="F82" s="9"/>
      <c r="G82" s="9"/>
      <c r="H82" s="9"/>
      <c r="I82" s="6"/>
      <c r="J82" s="8"/>
      <c r="K82" s="6"/>
      <c r="L82" s="7"/>
      <c r="M82" s="7"/>
      <c r="N82" s="7"/>
      <c r="O82" s="6"/>
      <c r="P82" s="5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 x14ac:dyDescent="0.25">
      <c r="A83" s="11"/>
      <c r="C83" s="9"/>
      <c r="D83" s="9"/>
      <c r="E83" s="9"/>
      <c r="F83" s="9"/>
      <c r="G83" s="9"/>
      <c r="H83" s="9"/>
      <c r="I83" s="6"/>
      <c r="J83" s="8"/>
      <c r="K83" s="6"/>
      <c r="L83" s="7"/>
      <c r="M83" s="7"/>
      <c r="N83" s="7"/>
      <c r="O83" s="6"/>
      <c r="P83" s="5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 x14ac:dyDescent="0.25">
      <c r="A84" s="11"/>
      <c r="C84" s="9"/>
      <c r="D84" s="9"/>
      <c r="E84" s="9"/>
      <c r="F84" s="9"/>
      <c r="G84" s="9"/>
      <c r="H84" s="9"/>
      <c r="I84" s="6"/>
      <c r="J84" s="8"/>
      <c r="K84" s="6"/>
      <c r="L84" s="7"/>
      <c r="M84" s="7"/>
      <c r="N84" s="7"/>
      <c r="O84" s="6"/>
      <c r="P84" s="5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 x14ac:dyDescent="0.25">
      <c r="A85" s="11"/>
      <c r="C85" s="9"/>
      <c r="D85" s="9"/>
      <c r="E85" s="9"/>
      <c r="F85" s="9"/>
      <c r="G85" s="9"/>
      <c r="H85" s="9"/>
      <c r="I85" s="6"/>
      <c r="J85" s="8"/>
      <c r="K85" s="6"/>
      <c r="L85" s="7"/>
      <c r="M85" s="7"/>
      <c r="N85" s="7"/>
      <c r="O85" s="6"/>
      <c r="P85" s="5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 x14ac:dyDescent="0.25">
      <c r="A86" s="11"/>
      <c r="C86" s="9"/>
      <c r="D86" s="9"/>
      <c r="E86" s="9"/>
      <c r="F86" s="9"/>
      <c r="G86" s="9"/>
      <c r="H86" s="9"/>
      <c r="I86" s="6"/>
      <c r="J86" s="8"/>
      <c r="K86" s="6"/>
      <c r="L86" s="7"/>
      <c r="M86" s="7"/>
      <c r="N86" s="7"/>
      <c r="O86" s="6"/>
      <c r="P86" s="5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 x14ac:dyDescent="0.25">
      <c r="A87" s="11"/>
      <c r="B87"/>
      <c r="C87" s="9"/>
      <c r="D87" s="9"/>
      <c r="E87" s="9"/>
      <c r="F87" s="9"/>
      <c r="G87" s="9"/>
      <c r="H87" s="9"/>
      <c r="I87" s="6"/>
      <c r="J87" s="8"/>
      <c r="K87" s="6"/>
      <c r="L87" s="7"/>
      <c r="M87" s="7"/>
      <c r="N87" s="7"/>
      <c r="O87" s="6"/>
      <c r="P87" s="5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 x14ac:dyDescent="0.25">
      <c r="A88" s="11"/>
      <c r="B88"/>
      <c r="C88" s="9"/>
      <c r="D88" s="9"/>
      <c r="E88" s="9"/>
      <c r="F88" s="9"/>
      <c r="G88" s="9"/>
      <c r="H88" s="9"/>
      <c r="I88" s="6"/>
      <c r="J88" s="8"/>
      <c r="K88" s="6"/>
      <c r="L88" s="7"/>
      <c r="M88" s="7"/>
      <c r="N88" s="7"/>
      <c r="O88" s="6"/>
      <c r="P88" s="5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 x14ac:dyDescent="0.25">
      <c r="A89" s="11"/>
      <c r="B89"/>
      <c r="C89" s="9"/>
      <c r="D89" s="9"/>
      <c r="E89" s="9"/>
      <c r="F89" s="9"/>
      <c r="G89" s="9"/>
      <c r="H89" s="9"/>
      <c r="I89" s="6"/>
      <c r="J89" s="8"/>
      <c r="K89" s="6"/>
      <c r="L89" s="7"/>
      <c r="M89" s="7"/>
      <c r="N89" s="7"/>
      <c r="O89" s="6"/>
      <c r="P89" s="5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 x14ac:dyDescent="0.25">
      <c r="A90" s="11"/>
      <c r="B90"/>
      <c r="C90" s="9"/>
      <c r="D90" s="9"/>
      <c r="E90" s="9"/>
      <c r="F90" s="9"/>
      <c r="G90" s="9"/>
      <c r="H90" s="9"/>
      <c r="I90" s="6"/>
      <c r="J90" s="8"/>
      <c r="K90" s="6"/>
      <c r="L90" s="7"/>
      <c r="M90" s="7"/>
      <c r="N90" s="7"/>
      <c r="O90" s="6"/>
      <c r="P90" s="5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 x14ac:dyDescent="0.25">
      <c r="A91" s="11"/>
      <c r="B91"/>
      <c r="C91" s="9"/>
      <c r="D91" s="9"/>
      <c r="E91" s="9"/>
      <c r="F91" s="9"/>
      <c r="G91" s="9"/>
      <c r="H91" s="9"/>
      <c r="I91" s="6"/>
      <c r="J91" s="8"/>
      <c r="K91" s="6"/>
      <c r="L91" s="7"/>
      <c r="M91" s="7"/>
      <c r="N91" s="7"/>
      <c r="O91" s="6"/>
      <c r="P91" s="5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 x14ac:dyDescent="0.25">
      <c r="A92" s="11"/>
      <c r="B92"/>
      <c r="C92" s="9"/>
      <c r="D92" s="9"/>
      <c r="E92" s="9"/>
      <c r="F92" s="9"/>
      <c r="G92" s="9"/>
      <c r="H92" s="9"/>
      <c r="I92" s="6"/>
      <c r="J92" s="8"/>
      <c r="K92" s="6"/>
      <c r="L92" s="7"/>
      <c r="M92" s="7"/>
      <c r="N92" s="7"/>
      <c r="O92" s="6"/>
      <c r="P92" s="5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 x14ac:dyDescent="0.25">
      <c r="A93" s="11"/>
      <c r="B93"/>
      <c r="C93" s="9"/>
      <c r="D93" s="9"/>
      <c r="E93" s="9"/>
      <c r="F93" s="9"/>
      <c r="G93" s="9"/>
      <c r="H93" s="9"/>
      <c r="I93" s="6"/>
      <c r="J93" s="8"/>
      <c r="K93" s="6"/>
      <c r="L93" s="7"/>
      <c r="M93" s="7"/>
      <c r="N93" s="7"/>
      <c r="O93" s="6"/>
      <c r="P93" s="5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 x14ac:dyDescent="0.25">
      <c r="A94" s="11"/>
      <c r="B94"/>
      <c r="C94" s="9"/>
      <c r="D94" s="9"/>
      <c r="E94" s="9"/>
      <c r="F94" s="9"/>
      <c r="G94" s="9"/>
      <c r="H94" s="9"/>
      <c r="I94" s="6"/>
      <c r="J94" s="8"/>
      <c r="K94" s="6"/>
      <c r="L94" s="7"/>
      <c r="M94" s="7"/>
      <c r="N94" s="7"/>
      <c r="O94" s="6"/>
      <c r="P94" s="5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 x14ac:dyDescent="0.25">
      <c r="A95" s="11"/>
      <c r="B95"/>
      <c r="C95" s="9"/>
      <c r="D95" s="9"/>
      <c r="E95" s="9"/>
      <c r="F95" s="9"/>
      <c r="G95" s="9"/>
      <c r="H95" s="9"/>
      <c r="I95" s="6"/>
      <c r="J95" s="8"/>
      <c r="K95" s="6"/>
      <c r="L95" s="7"/>
      <c r="M95" s="7"/>
      <c r="N95" s="7"/>
      <c r="O95" s="6"/>
      <c r="P95" s="5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 x14ac:dyDescent="0.25">
      <c r="A96" s="11"/>
      <c r="B96"/>
      <c r="C96" s="9"/>
      <c r="D96" s="9"/>
      <c r="E96" s="9"/>
      <c r="F96" s="9"/>
      <c r="G96" s="9"/>
      <c r="H96" s="9"/>
      <c r="I96" s="6"/>
      <c r="J96" s="8"/>
      <c r="K96" s="6"/>
      <c r="L96" s="7"/>
      <c r="M96" s="7"/>
      <c r="N96" s="7"/>
      <c r="O96" s="6"/>
      <c r="P96" s="5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 x14ac:dyDescent="0.25">
      <c r="A97" s="11"/>
      <c r="B97"/>
      <c r="C97" s="9"/>
      <c r="D97" s="9"/>
      <c r="E97" s="9"/>
      <c r="F97" s="9"/>
      <c r="G97" s="9"/>
      <c r="H97" s="9"/>
      <c r="I97" s="6"/>
      <c r="J97" s="8"/>
      <c r="K97" s="6"/>
      <c r="L97" s="7"/>
      <c r="M97" s="7"/>
      <c r="N97" s="7"/>
      <c r="O97" s="6"/>
      <c r="P97" s="5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 x14ac:dyDescent="0.25">
      <c r="A98" s="11"/>
      <c r="B98"/>
      <c r="C98" s="9"/>
      <c r="D98" s="9"/>
      <c r="E98" s="9"/>
      <c r="F98" s="9"/>
      <c r="G98" s="9"/>
      <c r="H98" s="9"/>
      <c r="I98" s="6"/>
      <c r="J98" s="8"/>
      <c r="K98" s="6"/>
      <c r="L98" s="7"/>
      <c r="M98" s="7"/>
      <c r="N98" s="7"/>
      <c r="O98" s="6"/>
      <c r="P98" s="5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 x14ac:dyDescent="0.25">
      <c r="A99" s="11"/>
      <c r="B99"/>
      <c r="C99" s="9"/>
      <c r="D99" s="9"/>
      <c r="E99" s="9"/>
      <c r="F99" s="9"/>
      <c r="G99" s="9"/>
      <c r="H99" s="9"/>
      <c r="I99" s="6"/>
      <c r="J99" s="8"/>
      <c r="K99" s="6"/>
      <c r="L99" s="7"/>
      <c r="M99" s="7"/>
      <c r="N99" s="7"/>
      <c r="O99" s="6"/>
      <c r="P99" s="5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 x14ac:dyDescent="0.25">
      <c r="A100" s="11"/>
      <c r="B100"/>
      <c r="C100" s="9"/>
      <c r="D100" s="9"/>
      <c r="E100" s="9"/>
      <c r="F100" s="9"/>
      <c r="G100" s="9"/>
      <c r="H100" s="9"/>
      <c r="I100" s="6"/>
      <c r="J100" s="8"/>
      <c r="K100" s="6"/>
      <c r="L100" s="7"/>
      <c r="M100" s="7"/>
      <c r="N100" s="7"/>
      <c r="O100" s="6"/>
      <c r="P100" s="5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 x14ac:dyDescent="0.25">
      <c r="A101" s="11"/>
      <c r="B101"/>
      <c r="C101" s="9"/>
      <c r="D101" s="9"/>
      <c r="E101" s="9"/>
      <c r="F101" s="9"/>
      <c r="G101" s="9"/>
      <c r="H101" s="9"/>
      <c r="I101" s="6"/>
      <c r="J101" s="8"/>
      <c r="K101" s="6"/>
      <c r="L101" s="7"/>
      <c r="M101" s="7"/>
      <c r="N101" s="7"/>
      <c r="O101" s="6"/>
      <c r="P101" s="5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 x14ac:dyDescent="0.25">
      <c r="A102" s="11"/>
      <c r="B102"/>
      <c r="C102" s="9"/>
      <c r="D102" s="9"/>
      <c r="E102" s="9"/>
      <c r="F102" s="9"/>
      <c r="G102" s="9"/>
      <c r="H102" s="9"/>
      <c r="I102" s="6"/>
      <c r="J102" s="8"/>
      <c r="K102" s="6"/>
      <c r="L102" s="7"/>
      <c r="M102" s="7"/>
      <c r="N102" s="7"/>
      <c r="O102" s="6"/>
      <c r="P102" s="5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 x14ac:dyDescent="0.25">
      <c r="A103" s="11"/>
      <c r="B103"/>
      <c r="C103" s="9"/>
      <c r="D103" s="9"/>
      <c r="E103" s="9"/>
      <c r="F103" s="9"/>
      <c r="G103" s="9"/>
      <c r="H103" s="9"/>
      <c r="I103" s="6"/>
      <c r="J103" s="8"/>
      <c r="K103" s="6"/>
      <c r="L103" s="7"/>
      <c r="M103" s="7"/>
      <c r="N103" s="7"/>
      <c r="O103" s="6"/>
      <c r="P103" s="5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 x14ac:dyDescent="0.25">
      <c r="A104" s="11"/>
      <c r="B104"/>
      <c r="C104" s="9"/>
      <c r="D104" s="9"/>
      <c r="E104" s="9"/>
      <c r="F104" s="9"/>
      <c r="G104" s="9"/>
      <c r="H104" s="9"/>
      <c r="I104" s="6"/>
      <c r="J104" s="8"/>
      <c r="K104" s="6"/>
      <c r="L104" s="7"/>
      <c r="M104" s="7"/>
      <c r="N104" s="7"/>
      <c r="O104" s="6"/>
      <c r="P104" s="5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 x14ac:dyDescent="0.25">
      <c r="A105" s="11"/>
      <c r="B105"/>
      <c r="C105" s="9"/>
      <c r="D105" s="9"/>
      <c r="E105" s="9"/>
      <c r="F105" s="9"/>
      <c r="G105" s="9"/>
      <c r="H105" s="9"/>
      <c r="I105" s="6"/>
      <c r="J105" s="8"/>
      <c r="K105" s="6"/>
      <c r="L105" s="7"/>
      <c r="M105" s="7"/>
      <c r="N105" s="7"/>
      <c r="O105" s="6"/>
      <c r="P105" s="5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 x14ac:dyDescent="0.25">
      <c r="A106" s="11"/>
      <c r="B106"/>
      <c r="C106" s="9"/>
      <c r="D106" s="9"/>
      <c r="E106" s="9"/>
      <c r="F106" s="9"/>
      <c r="G106" s="9"/>
      <c r="H106" s="9"/>
      <c r="I106" s="6"/>
      <c r="J106" s="8"/>
      <c r="K106" s="6"/>
      <c r="L106" s="7"/>
      <c r="M106" s="7"/>
      <c r="N106" s="7"/>
      <c r="O106" s="6"/>
      <c r="P106" s="5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 x14ac:dyDescent="0.25">
      <c r="A107" s="11"/>
      <c r="B107"/>
      <c r="C107" s="9"/>
      <c r="D107" s="9"/>
      <c r="E107" s="9"/>
      <c r="F107" s="9"/>
      <c r="G107" s="9"/>
      <c r="H107" s="9"/>
      <c r="I107" s="6"/>
      <c r="J107" s="8"/>
      <c r="K107" s="6"/>
      <c r="L107" s="7"/>
      <c r="M107" s="7"/>
      <c r="N107" s="7"/>
      <c r="O107" s="6"/>
      <c r="P107" s="5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 x14ac:dyDescent="0.25">
      <c r="A108" s="11"/>
      <c r="B108"/>
      <c r="C108" s="9"/>
      <c r="D108" s="9"/>
      <c r="E108" s="9"/>
      <c r="F108" s="9"/>
      <c r="G108" s="9"/>
      <c r="H108" s="9"/>
      <c r="I108" s="6"/>
      <c r="J108" s="8"/>
      <c r="K108" s="6"/>
      <c r="L108" s="7"/>
      <c r="M108" s="7"/>
      <c r="N108" s="7"/>
      <c r="O108" s="6"/>
      <c r="P108" s="5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 x14ac:dyDescent="0.25">
      <c r="A109" s="11"/>
      <c r="B109"/>
      <c r="C109" s="9"/>
      <c r="D109" s="9"/>
      <c r="E109" s="9"/>
      <c r="F109" s="9"/>
      <c r="G109" s="9"/>
      <c r="H109" s="9"/>
      <c r="I109" s="6"/>
      <c r="J109" s="8"/>
      <c r="K109" s="6"/>
      <c r="L109" s="7"/>
      <c r="M109" s="7"/>
      <c r="N109" s="7"/>
      <c r="O109" s="6"/>
      <c r="P109" s="5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 x14ac:dyDescent="0.25">
      <c r="A110" s="11"/>
      <c r="B110"/>
      <c r="C110" s="9"/>
      <c r="D110" s="9"/>
      <c r="E110" s="9"/>
      <c r="F110" s="9"/>
      <c r="G110" s="9"/>
      <c r="H110" s="9"/>
      <c r="I110" s="6"/>
      <c r="J110" s="8"/>
      <c r="K110" s="6"/>
      <c r="L110" s="7"/>
      <c r="M110" s="7"/>
      <c r="N110" s="7"/>
      <c r="O110" s="6"/>
      <c r="P110" s="5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 x14ac:dyDescent="0.25">
      <c r="A111" s="11"/>
      <c r="B111"/>
      <c r="C111" s="9"/>
      <c r="D111" s="9"/>
      <c r="E111" s="9"/>
      <c r="F111" s="9"/>
      <c r="G111" s="9"/>
      <c r="H111" s="9"/>
      <c r="I111" s="6"/>
      <c r="J111" s="8"/>
      <c r="K111" s="6"/>
      <c r="L111" s="7"/>
      <c r="M111" s="7"/>
      <c r="N111" s="7"/>
      <c r="O111" s="6"/>
      <c r="P111" s="5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 x14ac:dyDescent="0.25">
      <c r="A112" s="11"/>
      <c r="B112"/>
      <c r="C112" s="9"/>
      <c r="D112" s="9"/>
      <c r="E112" s="9"/>
      <c r="F112" s="9"/>
      <c r="G112" s="9"/>
      <c r="H112" s="9"/>
      <c r="I112" s="6"/>
      <c r="J112" s="8"/>
      <c r="K112" s="6"/>
      <c r="L112" s="7"/>
      <c r="M112" s="7"/>
      <c r="N112" s="7"/>
      <c r="O112" s="6"/>
      <c r="P112" s="5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 x14ac:dyDescent="0.25">
      <c r="A113" s="11"/>
      <c r="B113"/>
      <c r="C113" s="9"/>
      <c r="D113" s="9"/>
      <c r="E113" s="9"/>
      <c r="F113" s="9"/>
      <c r="G113" s="9"/>
      <c r="H113" s="9"/>
      <c r="I113" s="6"/>
      <c r="J113" s="8"/>
      <c r="K113" s="6"/>
      <c r="L113" s="7"/>
      <c r="M113" s="7"/>
      <c r="N113" s="7"/>
      <c r="O113" s="6"/>
      <c r="P113" s="5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 x14ac:dyDescent="0.25">
      <c r="A114" s="11"/>
      <c r="B114"/>
      <c r="C114" s="9"/>
      <c r="D114" s="9"/>
      <c r="E114" s="9"/>
      <c r="F114" s="9"/>
      <c r="G114" s="9"/>
      <c r="H114" s="9"/>
      <c r="I114" s="6"/>
      <c r="J114" s="8"/>
      <c r="K114" s="6"/>
      <c r="L114" s="7"/>
      <c r="M114" s="7"/>
      <c r="N114" s="7"/>
      <c r="O114" s="6"/>
      <c r="P114" s="5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 x14ac:dyDescent="0.25">
      <c r="A115" s="11"/>
      <c r="B115"/>
      <c r="C115" s="9"/>
      <c r="D115" s="9"/>
      <c r="E115" s="9"/>
      <c r="F115" s="9"/>
      <c r="G115" s="9"/>
      <c r="H115" s="9"/>
      <c r="I115" s="6"/>
      <c r="J115" s="8"/>
      <c r="K115" s="6"/>
      <c r="L115" s="7"/>
      <c r="M115" s="7"/>
      <c r="N115" s="7"/>
      <c r="O115" s="6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 x14ac:dyDescent="0.25">
      <c r="A116" s="11"/>
      <c r="B116"/>
      <c r="C116" s="9"/>
      <c r="D116" s="9"/>
      <c r="E116" s="9"/>
      <c r="F116" s="9"/>
      <c r="G116" s="9"/>
      <c r="H116" s="9"/>
      <c r="I116" s="6"/>
      <c r="J116" s="8"/>
      <c r="K116" s="6"/>
      <c r="L116" s="7"/>
      <c r="M116" s="7"/>
      <c r="N116" s="7"/>
      <c r="O116" s="6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 x14ac:dyDescent="0.25">
      <c r="A117" s="11"/>
      <c r="B117"/>
      <c r="C117" s="9"/>
      <c r="D117" s="9"/>
      <c r="E117" s="9"/>
      <c r="F117" s="9"/>
      <c r="G117" s="9"/>
      <c r="H117" s="9"/>
      <c r="I117" s="6"/>
      <c r="J117" s="8"/>
      <c r="K117" s="6"/>
      <c r="L117" s="7"/>
      <c r="M117" s="7"/>
      <c r="N117" s="7"/>
      <c r="O117" s="6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 x14ac:dyDescent="0.25">
      <c r="A118" s="11"/>
      <c r="B118"/>
      <c r="C118" s="9"/>
      <c r="D118" s="9"/>
      <c r="E118" s="9"/>
      <c r="F118" s="9"/>
      <c r="G118" s="9"/>
      <c r="H118" s="9"/>
      <c r="I118" s="6"/>
      <c r="J118" s="8"/>
      <c r="K118" s="6"/>
      <c r="L118" s="7"/>
      <c r="M118" s="7"/>
      <c r="N118" s="7"/>
      <c r="O118" s="6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 x14ac:dyDescent="0.25">
      <c r="A119" s="11"/>
      <c r="B119"/>
      <c r="C119" s="9"/>
      <c r="D119" s="9"/>
      <c r="E119" s="9"/>
      <c r="F119" s="9"/>
      <c r="G119" s="9"/>
      <c r="H119" s="9"/>
      <c r="I119" s="6"/>
      <c r="J119" s="8"/>
      <c r="K119" s="6"/>
      <c r="L119" s="7"/>
      <c r="M119" s="7"/>
      <c r="N119" s="7"/>
      <c r="O119" s="6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 x14ac:dyDescent="0.25">
      <c r="A120" s="11"/>
      <c r="B120"/>
      <c r="C120" s="9"/>
      <c r="D120" s="9"/>
      <c r="E120" s="9"/>
      <c r="F120" s="9"/>
      <c r="G120" s="9"/>
      <c r="H120" s="9"/>
      <c r="I120" s="6"/>
      <c r="J120" s="8"/>
      <c r="K120" s="6"/>
      <c r="L120" s="7"/>
      <c r="M120" s="7"/>
      <c r="N120" s="7"/>
      <c r="O120" s="6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 x14ac:dyDescent="0.25">
      <c r="A121" s="11"/>
      <c r="B121"/>
      <c r="C121" s="9"/>
      <c r="D121" s="9"/>
      <c r="E121" s="9"/>
      <c r="F121" s="9"/>
      <c r="G121" s="9"/>
      <c r="H121" s="9"/>
      <c r="I121" s="6"/>
      <c r="J121" s="8"/>
      <c r="K121" s="6"/>
      <c r="L121" s="7"/>
      <c r="M121" s="7"/>
      <c r="N121" s="7"/>
      <c r="O121" s="6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 x14ac:dyDescent="0.25">
      <c r="A122" s="11"/>
      <c r="B122"/>
      <c r="C122" s="9"/>
      <c r="D122" s="9"/>
      <c r="E122" s="9"/>
      <c r="F122" s="9"/>
      <c r="G122" s="9"/>
      <c r="H122" s="9"/>
      <c r="I122" s="6"/>
      <c r="J122" s="8"/>
      <c r="K122" s="6"/>
      <c r="L122" s="7"/>
      <c r="M122" s="7"/>
      <c r="N122" s="7"/>
      <c r="O122" s="6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 x14ac:dyDescent="0.25">
      <c r="A123" s="11"/>
      <c r="B123"/>
      <c r="C123" s="9"/>
      <c r="D123" s="9"/>
      <c r="E123" s="9"/>
      <c r="F123" s="9"/>
      <c r="G123" s="9"/>
      <c r="H123" s="9"/>
      <c r="I123" s="6"/>
      <c r="J123" s="8"/>
      <c r="K123" s="6"/>
      <c r="L123" s="7"/>
      <c r="M123" s="7"/>
      <c r="N123" s="7"/>
      <c r="O123" s="6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 x14ac:dyDescent="0.25">
      <c r="A124" s="11"/>
      <c r="B124" s="10"/>
      <c r="C124" s="9"/>
      <c r="D124" s="9"/>
      <c r="E124" s="9"/>
      <c r="F124" s="9"/>
      <c r="G124" s="9"/>
      <c r="H124" s="9"/>
      <c r="I124" s="6"/>
      <c r="J124" s="8"/>
      <c r="K124" s="6"/>
      <c r="L124" s="7"/>
      <c r="M124" s="7"/>
      <c r="N124" s="7"/>
      <c r="O124" s="6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 x14ac:dyDescent="0.25">
      <c r="A125" s="11"/>
      <c r="B125" s="10"/>
      <c r="C125" s="9"/>
      <c r="D125" s="9"/>
      <c r="E125" s="9"/>
      <c r="F125" s="9"/>
      <c r="G125" s="9"/>
      <c r="H125" s="9"/>
      <c r="I125" s="6"/>
      <c r="J125" s="8"/>
      <c r="K125" s="6"/>
      <c r="L125" s="7"/>
      <c r="M125" s="7"/>
      <c r="N125" s="7"/>
      <c r="O125" s="6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 x14ac:dyDescent="0.25">
      <c r="A126" s="11"/>
      <c r="B126" s="10"/>
      <c r="C126" s="9"/>
      <c r="D126" s="9"/>
      <c r="E126" s="9"/>
      <c r="F126" s="9"/>
      <c r="G126" s="9"/>
      <c r="H126" s="9"/>
      <c r="I126" s="6"/>
      <c r="J126" s="8"/>
      <c r="K126" s="6"/>
      <c r="L126" s="7"/>
      <c r="M126" s="7"/>
      <c r="N126" s="7"/>
      <c r="O126" s="6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 x14ac:dyDescent="0.25">
      <c r="A127" s="11"/>
      <c r="B127" s="10"/>
      <c r="C127" s="9"/>
      <c r="D127" s="9"/>
      <c r="E127" s="9"/>
      <c r="F127" s="9"/>
      <c r="G127" s="9"/>
      <c r="H127" s="9"/>
      <c r="I127" s="6"/>
      <c r="J127" s="8"/>
      <c r="K127" s="6"/>
      <c r="L127" s="7"/>
      <c r="M127" s="7"/>
      <c r="N127" s="7"/>
      <c r="O127" s="6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 x14ac:dyDescent="0.25">
      <c r="A128" s="11"/>
      <c r="B128" s="10"/>
      <c r="C128" s="9"/>
      <c r="D128" s="9"/>
      <c r="E128" s="9"/>
      <c r="F128" s="9"/>
      <c r="G128" s="9"/>
      <c r="H128" s="9"/>
      <c r="I128" s="6"/>
      <c r="J128" s="8"/>
      <c r="K128" s="6"/>
      <c r="L128" s="7"/>
      <c r="M128" s="7"/>
      <c r="N128" s="7"/>
      <c r="O128" s="6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 x14ac:dyDescent="0.25">
      <c r="A129" s="11"/>
      <c r="B129" s="10"/>
      <c r="C129" s="9"/>
      <c r="D129" s="9"/>
      <c r="E129" s="9"/>
      <c r="F129" s="9"/>
      <c r="G129" s="9"/>
      <c r="H129" s="9"/>
      <c r="I129" s="6"/>
      <c r="J129" s="8"/>
      <c r="K129" s="6"/>
      <c r="L129" s="7"/>
      <c r="M129" s="7"/>
      <c r="N129" s="7"/>
      <c r="O129" s="6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 x14ac:dyDescent="0.25">
      <c r="A130" s="11"/>
      <c r="B130" s="10"/>
      <c r="C130" s="9"/>
      <c r="D130" s="9"/>
      <c r="E130" s="9"/>
      <c r="F130" s="9"/>
      <c r="G130" s="9"/>
      <c r="H130" s="9"/>
      <c r="I130" s="6"/>
      <c r="J130" s="8"/>
      <c r="K130" s="6"/>
      <c r="L130" s="7"/>
      <c r="M130" s="7"/>
      <c r="N130" s="7"/>
      <c r="O130" s="6"/>
      <c r="P130" s="5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 x14ac:dyDescent="0.25">
      <c r="A131" s="11"/>
      <c r="B131" s="10"/>
      <c r="C131" s="9"/>
      <c r="D131" s="9"/>
      <c r="E131" s="9"/>
      <c r="F131" s="9"/>
      <c r="G131" s="9"/>
      <c r="H131" s="9"/>
      <c r="I131" s="6"/>
      <c r="J131" s="8"/>
      <c r="K131" s="6"/>
      <c r="L131" s="7"/>
      <c r="M131" s="7"/>
      <c r="N131" s="7"/>
      <c r="O131" s="6"/>
      <c r="P131" s="5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 x14ac:dyDescent="0.25">
      <c r="A132" s="11"/>
      <c r="B132" s="10"/>
      <c r="C132" s="9"/>
      <c r="D132" s="9"/>
      <c r="E132" s="9"/>
      <c r="F132" s="9"/>
      <c r="G132" s="9"/>
      <c r="H132" s="9"/>
      <c r="I132" s="6"/>
      <c r="J132" s="8"/>
      <c r="K132" s="6"/>
      <c r="L132" s="7"/>
      <c r="M132" s="7"/>
      <c r="N132" s="7"/>
      <c r="O132" s="6"/>
      <c r="P132" s="5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 x14ac:dyDescent="0.25">
      <c r="A133" s="11"/>
      <c r="B133" s="10"/>
      <c r="C133" s="9"/>
      <c r="D133" s="9"/>
      <c r="E133" s="9"/>
      <c r="F133" s="9"/>
      <c r="G133" s="9"/>
      <c r="H133" s="9"/>
      <c r="I133" s="6"/>
      <c r="J133" s="8"/>
      <c r="K133" s="6"/>
      <c r="L133" s="7"/>
      <c r="M133" s="7"/>
      <c r="N133" s="7"/>
      <c r="O133" s="6"/>
      <c r="P133" s="5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 x14ac:dyDescent="0.25">
      <c r="A134" s="11"/>
      <c r="B134" s="10"/>
      <c r="C134" s="9"/>
      <c r="D134" s="9"/>
      <c r="E134" s="9"/>
      <c r="F134" s="9"/>
      <c r="G134" s="9"/>
      <c r="H134" s="9"/>
      <c r="I134" s="6"/>
      <c r="J134" s="8"/>
      <c r="K134" s="6"/>
      <c r="L134" s="7"/>
      <c r="M134" s="7"/>
      <c r="N134" s="7"/>
      <c r="O134" s="6"/>
      <c r="P134" s="5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 x14ac:dyDescent="0.25">
      <c r="A135" s="11"/>
      <c r="B135" s="10"/>
      <c r="C135" s="9"/>
      <c r="D135" s="9"/>
      <c r="E135" s="9"/>
      <c r="F135" s="9"/>
      <c r="G135" s="9"/>
      <c r="H135" s="9"/>
      <c r="I135" s="6"/>
      <c r="J135" s="8"/>
      <c r="K135" s="6"/>
      <c r="L135" s="7"/>
      <c r="M135" s="7"/>
      <c r="N135" s="7"/>
      <c r="O135" s="6"/>
      <c r="P135" s="5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 x14ac:dyDescent="0.25">
      <c r="A136" s="11"/>
      <c r="B136" s="10"/>
      <c r="C136" s="9"/>
      <c r="D136" s="9"/>
      <c r="E136" s="9"/>
      <c r="F136" s="9"/>
      <c r="G136" s="9"/>
      <c r="H136" s="9"/>
      <c r="I136" s="6"/>
      <c r="J136" s="8"/>
      <c r="K136" s="6"/>
      <c r="L136" s="7"/>
      <c r="M136" s="7"/>
      <c r="N136" s="7"/>
      <c r="O136" s="6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 x14ac:dyDescent="0.25">
      <c r="A137" s="11"/>
      <c r="B137" s="10"/>
      <c r="C137" s="9"/>
      <c r="D137" s="9"/>
      <c r="E137" s="9"/>
      <c r="F137" s="9"/>
      <c r="G137" s="9"/>
      <c r="H137" s="9"/>
      <c r="I137" s="6"/>
      <c r="J137" s="8"/>
      <c r="K137" s="6"/>
      <c r="L137" s="7"/>
      <c r="M137" s="7"/>
      <c r="N137" s="7"/>
      <c r="O137" s="6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 x14ac:dyDescent="0.25">
      <c r="A138" s="11"/>
      <c r="B138" s="10"/>
      <c r="C138" s="9"/>
      <c r="D138" s="9"/>
      <c r="E138" s="9"/>
      <c r="F138" s="9"/>
      <c r="G138" s="9"/>
      <c r="H138" s="9"/>
      <c r="I138" s="6"/>
      <c r="J138" s="8"/>
      <c r="K138" s="6"/>
      <c r="L138" s="7"/>
      <c r="M138" s="7"/>
      <c r="N138" s="7"/>
      <c r="O138" s="6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 x14ac:dyDescent="0.25">
      <c r="A139" s="11"/>
      <c r="B139" s="10"/>
      <c r="C139" s="9"/>
      <c r="D139" s="9"/>
      <c r="E139" s="9"/>
      <c r="F139" s="9"/>
      <c r="G139" s="9"/>
      <c r="H139" s="9"/>
      <c r="I139" s="6"/>
      <c r="J139" s="8"/>
      <c r="K139" s="6"/>
      <c r="L139" s="7"/>
      <c r="M139" s="7"/>
      <c r="N139" s="7"/>
      <c r="O139" s="6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 x14ac:dyDescent="0.25">
      <c r="A140" s="11"/>
      <c r="B140" s="10"/>
      <c r="C140" s="9"/>
      <c r="D140" s="9"/>
      <c r="E140" s="9"/>
      <c r="F140" s="9"/>
      <c r="G140" s="9"/>
      <c r="H140" s="9"/>
      <c r="I140" s="6"/>
      <c r="J140" s="8"/>
      <c r="K140" s="6"/>
      <c r="L140" s="7"/>
      <c r="M140" s="7"/>
      <c r="N140" s="7"/>
      <c r="O140" s="6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 x14ac:dyDescent="0.25">
      <c r="A141" s="11"/>
      <c r="B141" s="10"/>
      <c r="C141" s="9"/>
      <c r="D141" s="9"/>
      <c r="E141" s="9"/>
      <c r="F141" s="9"/>
      <c r="G141" s="9"/>
      <c r="H141" s="9"/>
      <c r="I141" s="6"/>
      <c r="J141" s="8"/>
      <c r="K141" s="6"/>
      <c r="L141" s="7"/>
      <c r="M141" s="7"/>
      <c r="N141" s="7"/>
      <c r="O141" s="6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 x14ac:dyDescent="0.25">
      <c r="A142" s="11"/>
      <c r="B142" s="10"/>
      <c r="C142" s="9"/>
      <c r="D142" s="9"/>
      <c r="E142" s="9"/>
      <c r="F142" s="9"/>
      <c r="G142" s="9"/>
      <c r="H142" s="9"/>
      <c r="I142" s="6"/>
      <c r="J142" s="8"/>
      <c r="K142" s="6"/>
      <c r="L142" s="7"/>
      <c r="M142" s="7"/>
      <c r="N142" s="7"/>
      <c r="O142" s="6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 x14ac:dyDescent="0.25">
      <c r="A143" s="11"/>
      <c r="B143" s="10"/>
      <c r="C143" s="9"/>
      <c r="D143" s="9"/>
      <c r="E143" s="9"/>
      <c r="F143" s="9"/>
      <c r="G143" s="9"/>
      <c r="H143" s="9"/>
      <c r="I143" s="6"/>
      <c r="J143" s="8"/>
      <c r="K143" s="6"/>
      <c r="L143" s="7"/>
      <c r="M143" s="7"/>
      <c r="N143" s="7"/>
      <c r="O143" s="6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 x14ac:dyDescent="0.25">
      <c r="A144" s="11"/>
      <c r="B144" s="10"/>
      <c r="C144" s="9"/>
      <c r="D144" s="9"/>
      <c r="E144" s="9"/>
      <c r="F144" s="9"/>
      <c r="G144" s="9"/>
      <c r="H144" s="9"/>
      <c r="I144" s="6"/>
      <c r="J144" s="8"/>
      <c r="K144" s="6"/>
      <c r="L144" s="7"/>
      <c r="M144" s="7"/>
      <c r="N144" s="7"/>
      <c r="O144" s="6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 x14ac:dyDescent="0.25">
      <c r="A145" s="11"/>
      <c r="B145" s="10"/>
      <c r="C145" s="9"/>
      <c r="D145" s="9"/>
      <c r="E145" s="9"/>
      <c r="F145" s="9"/>
      <c r="G145" s="9"/>
      <c r="H145" s="9"/>
      <c r="I145" s="6"/>
      <c r="J145" s="8"/>
      <c r="K145" s="6"/>
      <c r="L145" s="7"/>
      <c r="M145" s="7"/>
      <c r="N145" s="7"/>
      <c r="O145" s="6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 x14ac:dyDescent="0.25">
      <c r="A146" s="11"/>
      <c r="B146" s="10"/>
      <c r="C146" s="9"/>
      <c r="D146" s="9"/>
      <c r="E146" s="9"/>
      <c r="F146" s="9"/>
      <c r="G146" s="9"/>
      <c r="H146" s="9"/>
      <c r="I146" s="6"/>
      <c r="J146" s="8"/>
      <c r="K146" s="6"/>
      <c r="L146" s="7"/>
      <c r="M146" s="7"/>
      <c r="N146" s="7"/>
      <c r="O146" s="6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 x14ac:dyDescent="0.25">
      <c r="A147" s="11"/>
      <c r="B147" s="10"/>
      <c r="C147" s="9"/>
      <c r="D147" s="9"/>
      <c r="E147" s="9"/>
      <c r="F147" s="9"/>
      <c r="G147" s="9"/>
      <c r="H147" s="9"/>
      <c r="I147" s="6"/>
      <c r="J147" s="8"/>
      <c r="K147" s="6"/>
      <c r="L147" s="7"/>
      <c r="M147" s="7"/>
      <c r="N147" s="7"/>
      <c r="O147" s="6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 x14ac:dyDescent="0.25">
      <c r="A148" s="11"/>
      <c r="B148" s="10"/>
      <c r="C148" s="9"/>
      <c r="D148" s="9"/>
      <c r="E148" s="9"/>
      <c r="F148" s="9"/>
      <c r="G148" s="9"/>
      <c r="H148" s="9"/>
      <c r="I148" s="6"/>
      <c r="J148" s="8"/>
      <c r="K148" s="6"/>
      <c r="L148" s="7"/>
      <c r="M148" s="7"/>
      <c r="N148" s="7"/>
      <c r="O148" s="6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 x14ac:dyDescent="0.25">
      <c r="A149" s="11"/>
      <c r="B149" s="10"/>
      <c r="C149" s="9"/>
      <c r="D149" s="9"/>
      <c r="E149" s="9"/>
      <c r="F149" s="9"/>
      <c r="G149" s="9"/>
      <c r="H149" s="9"/>
      <c r="I149" s="6"/>
      <c r="J149" s="8"/>
      <c r="K149" s="6"/>
      <c r="L149" s="7"/>
      <c r="M149" s="7"/>
      <c r="N149" s="7"/>
      <c r="O149" s="6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 x14ac:dyDescent="0.25">
      <c r="A150" s="11"/>
      <c r="B150" s="10"/>
      <c r="C150" s="9"/>
      <c r="D150" s="9"/>
      <c r="E150" s="9"/>
      <c r="F150" s="9"/>
      <c r="G150" s="9"/>
      <c r="H150" s="9"/>
      <c r="I150" s="6"/>
      <c r="J150" s="8"/>
      <c r="K150" s="6"/>
      <c r="L150" s="7"/>
      <c r="M150" s="7"/>
      <c r="N150" s="7"/>
      <c r="O150" s="6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 x14ac:dyDescent="0.25">
      <c r="A151" s="11"/>
      <c r="B151" s="10"/>
      <c r="C151" s="9"/>
      <c r="D151" s="9"/>
      <c r="E151" s="9"/>
      <c r="F151" s="9"/>
      <c r="G151" s="9"/>
      <c r="H151" s="9"/>
      <c r="I151" s="6"/>
      <c r="J151" s="8"/>
      <c r="K151" s="6"/>
      <c r="L151" s="7"/>
      <c r="M151" s="7"/>
      <c r="N151" s="7"/>
      <c r="O151" s="6"/>
      <c r="P151" s="5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 x14ac:dyDescent="0.25">
      <c r="A152" s="11"/>
      <c r="B152" s="10"/>
      <c r="C152" s="9"/>
      <c r="D152" s="9"/>
      <c r="E152" s="9"/>
      <c r="F152" s="9"/>
      <c r="G152" s="9"/>
      <c r="H152" s="9"/>
      <c r="I152" s="6"/>
      <c r="J152" s="8"/>
      <c r="K152" s="6"/>
      <c r="L152" s="7"/>
      <c r="M152" s="7"/>
      <c r="N152" s="7"/>
      <c r="O152" s="6"/>
      <c r="P152" s="5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 x14ac:dyDescent="0.25">
      <c r="A153" s="11"/>
      <c r="B153" s="10"/>
      <c r="C153" s="9"/>
      <c r="D153" s="9"/>
      <c r="E153" s="9"/>
      <c r="F153" s="9"/>
      <c r="G153" s="9"/>
      <c r="H153" s="9"/>
      <c r="I153" s="6"/>
      <c r="J153" s="8"/>
      <c r="K153" s="6"/>
      <c r="L153" s="7"/>
      <c r="M153" s="7"/>
      <c r="N153" s="7"/>
      <c r="O153" s="6"/>
      <c r="P153" s="5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 x14ac:dyDescent="0.25">
      <c r="A154" s="11"/>
      <c r="B154" s="10"/>
      <c r="C154" s="9"/>
      <c r="D154" s="9"/>
      <c r="E154" s="9"/>
      <c r="F154" s="9"/>
      <c r="G154" s="9"/>
      <c r="H154" s="9"/>
      <c r="I154" s="6"/>
      <c r="J154" s="8"/>
      <c r="K154" s="6"/>
      <c r="L154" s="7"/>
      <c r="M154" s="7"/>
      <c r="N154" s="7"/>
      <c r="O154" s="6"/>
      <c r="P154" s="5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 x14ac:dyDescent="0.25">
      <c r="A155" s="11"/>
      <c r="B155" s="10"/>
      <c r="C155" s="9"/>
      <c r="D155" s="9"/>
      <c r="E155" s="9"/>
      <c r="F155" s="9"/>
      <c r="G155" s="9"/>
      <c r="H155" s="9"/>
      <c r="I155" s="6"/>
      <c r="J155" s="8"/>
      <c r="K155" s="6"/>
      <c r="L155" s="7"/>
      <c r="M155" s="7"/>
      <c r="N155" s="7"/>
      <c r="O155" s="6"/>
      <c r="P155" s="5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 x14ac:dyDescent="0.25">
      <c r="A156" s="11"/>
      <c r="B156" s="10"/>
      <c r="C156" s="9"/>
      <c r="D156" s="9"/>
      <c r="E156" s="9"/>
      <c r="F156" s="9"/>
      <c r="G156" s="9"/>
      <c r="H156" s="9"/>
      <c r="I156" s="6"/>
      <c r="J156" s="8"/>
      <c r="K156" s="6"/>
      <c r="L156" s="7"/>
      <c r="M156" s="7"/>
      <c r="N156" s="7"/>
      <c r="O156" s="6"/>
      <c r="P156" s="5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 x14ac:dyDescent="0.25">
      <c r="A157" s="11"/>
      <c r="B157" s="10"/>
      <c r="C157" s="9"/>
      <c r="D157" s="9"/>
      <c r="E157" s="9"/>
      <c r="F157" s="9"/>
      <c r="G157" s="9"/>
      <c r="H157" s="9"/>
      <c r="I157" s="6"/>
      <c r="J157" s="8"/>
      <c r="K157" s="6"/>
      <c r="L157" s="7"/>
      <c r="M157" s="7"/>
      <c r="N157" s="7"/>
      <c r="O157" s="6"/>
      <c r="P157" s="5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 x14ac:dyDescent="0.25">
      <c r="A158" s="11"/>
      <c r="B158" s="10"/>
      <c r="C158" s="9"/>
      <c r="D158" s="9"/>
      <c r="E158" s="9"/>
      <c r="F158" s="9"/>
      <c r="G158" s="9"/>
      <c r="H158" s="9"/>
      <c r="I158" s="6"/>
      <c r="J158" s="8"/>
      <c r="K158" s="6"/>
      <c r="L158" s="7"/>
      <c r="M158" s="7"/>
      <c r="N158" s="7"/>
      <c r="O158" s="6"/>
      <c r="P158" s="5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 x14ac:dyDescent="0.25">
      <c r="A159" s="11"/>
      <c r="B159" s="10"/>
      <c r="C159" s="9"/>
      <c r="D159" s="9"/>
      <c r="E159" s="9"/>
      <c r="F159" s="9"/>
      <c r="G159" s="9"/>
      <c r="H159" s="9"/>
      <c r="I159" s="6"/>
      <c r="J159" s="8"/>
      <c r="K159" s="6"/>
      <c r="L159" s="7"/>
      <c r="M159" s="7"/>
      <c r="N159" s="7"/>
      <c r="O159" s="6"/>
      <c r="P159" s="5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 x14ac:dyDescent="0.25">
      <c r="A160" s="11"/>
      <c r="B160" s="10"/>
      <c r="C160" s="9"/>
      <c r="D160" s="9"/>
      <c r="E160" s="9"/>
      <c r="F160" s="9"/>
      <c r="G160" s="9"/>
      <c r="H160" s="9"/>
      <c r="I160" s="6"/>
      <c r="J160" s="8"/>
      <c r="K160" s="6"/>
      <c r="L160" s="7"/>
      <c r="M160" s="7"/>
      <c r="N160" s="7"/>
      <c r="O160" s="6"/>
      <c r="P160" s="5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 x14ac:dyDescent="0.25">
      <c r="A161" s="11"/>
      <c r="B161" s="10"/>
      <c r="C161" s="9"/>
      <c r="D161" s="9"/>
      <c r="E161" s="9"/>
      <c r="F161" s="9"/>
      <c r="G161" s="9"/>
      <c r="H161" s="9"/>
      <c r="I161" s="6"/>
      <c r="J161" s="8"/>
      <c r="K161" s="6"/>
      <c r="L161" s="7"/>
      <c r="M161" s="7"/>
      <c r="N161" s="7"/>
      <c r="O161" s="6"/>
      <c r="P161" s="5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 x14ac:dyDescent="0.25">
      <c r="A162" s="11"/>
      <c r="B162" s="10"/>
      <c r="C162" s="9"/>
      <c r="D162" s="9"/>
      <c r="E162" s="9"/>
      <c r="F162" s="9"/>
      <c r="G162" s="9"/>
      <c r="H162" s="9"/>
      <c r="I162" s="6"/>
      <c r="J162" s="8"/>
      <c r="K162" s="6"/>
      <c r="L162" s="7"/>
      <c r="M162" s="7"/>
      <c r="N162" s="7"/>
      <c r="O162" s="6"/>
      <c r="P162" s="5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 x14ac:dyDescent="0.25">
      <c r="A163" s="11"/>
      <c r="B163" s="10"/>
      <c r="C163" s="9"/>
      <c r="D163" s="9"/>
      <c r="E163" s="9"/>
      <c r="F163" s="9"/>
      <c r="G163" s="9"/>
      <c r="H163" s="9"/>
      <c r="I163" s="6"/>
      <c r="J163" s="8"/>
      <c r="K163" s="6"/>
      <c r="L163" s="7"/>
      <c r="M163" s="7"/>
      <c r="N163" s="7"/>
      <c r="O163" s="6"/>
      <c r="P163" s="5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 x14ac:dyDescent="0.25">
      <c r="A164" s="11"/>
      <c r="B164" s="10"/>
      <c r="C164" s="9"/>
      <c r="D164" s="9"/>
      <c r="E164" s="9"/>
      <c r="F164" s="9"/>
      <c r="G164" s="9"/>
      <c r="H164" s="9"/>
      <c r="I164" s="6"/>
      <c r="J164" s="8"/>
      <c r="K164" s="6"/>
      <c r="L164" s="7"/>
      <c r="M164" s="7"/>
      <c r="N164" s="7"/>
      <c r="O164" s="6"/>
      <c r="P164" s="5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 x14ac:dyDescent="0.25">
      <c r="A165" s="11"/>
      <c r="B165" s="10"/>
      <c r="C165" s="9"/>
      <c r="D165" s="9"/>
      <c r="E165" s="9"/>
      <c r="F165" s="9"/>
      <c r="G165" s="9"/>
      <c r="H165" s="9"/>
      <c r="I165" s="6"/>
      <c r="J165" s="8"/>
      <c r="K165" s="6"/>
      <c r="L165" s="7"/>
      <c r="M165" s="7"/>
      <c r="N165" s="7"/>
      <c r="O165" s="6"/>
      <c r="P165" s="5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 x14ac:dyDescent="0.25">
      <c r="A166" s="11"/>
      <c r="B166" s="10"/>
      <c r="C166" s="9"/>
      <c r="D166" s="9"/>
      <c r="E166" s="9"/>
      <c r="F166" s="9"/>
      <c r="G166" s="9"/>
      <c r="H166" s="9"/>
      <c r="I166" s="6"/>
      <c r="J166" s="8"/>
      <c r="K166" s="6"/>
      <c r="L166" s="7"/>
      <c r="M166" s="7"/>
      <c r="N166" s="7"/>
      <c r="O166" s="6"/>
      <c r="P166" s="5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 x14ac:dyDescent="0.25">
      <c r="A167" s="11"/>
      <c r="B167" s="10"/>
      <c r="C167" s="9"/>
      <c r="D167" s="9"/>
      <c r="E167" s="9"/>
      <c r="F167" s="9"/>
      <c r="G167" s="9"/>
      <c r="H167" s="9"/>
      <c r="I167" s="6"/>
      <c r="J167" s="8"/>
      <c r="K167" s="6"/>
      <c r="L167" s="7"/>
      <c r="M167" s="7"/>
      <c r="N167" s="7"/>
      <c r="O167" s="6"/>
      <c r="P167" s="5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 x14ac:dyDescent="0.25">
      <c r="A168" s="11"/>
      <c r="B168" s="10"/>
      <c r="C168" s="9"/>
      <c r="D168" s="9"/>
      <c r="E168" s="9"/>
      <c r="F168" s="9"/>
      <c r="G168" s="9"/>
      <c r="H168" s="9"/>
      <c r="I168" s="6"/>
      <c r="J168" s="8"/>
      <c r="K168" s="6"/>
      <c r="L168" s="7"/>
      <c r="M168" s="7"/>
      <c r="N168" s="7"/>
      <c r="O168" s="6"/>
      <c r="P168" s="5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 x14ac:dyDescent="0.25">
      <c r="A169" s="11"/>
      <c r="B169" s="10"/>
      <c r="C169" s="9"/>
      <c r="D169" s="9"/>
      <c r="E169" s="9"/>
      <c r="F169" s="9"/>
      <c r="G169" s="9"/>
      <c r="H169" s="9"/>
      <c r="I169" s="6"/>
      <c r="J169" s="8"/>
      <c r="K169" s="6"/>
      <c r="L169" s="7"/>
      <c r="M169" s="7"/>
      <c r="N169" s="7"/>
      <c r="O169" s="6"/>
      <c r="P169" s="5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 x14ac:dyDescent="0.25">
      <c r="A170" s="11"/>
      <c r="B170" s="10"/>
      <c r="C170" s="9"/>
      <c r="D170" s="9"/>
      <c r="E170" s="9"/>
      <c r="F170" s="9"/>
      <c r="G170" s="9"/>
      <c r="H170" s="9"/>
      <c r="I170" s="6"/>
      <c r="J170" s="8"/>
      <c r="K170" s="6"/>
      <c r="L170" s="7"/>
      <c r="M170" s="7"/>
      <c r="N170" s="7"/>
      <c r="O170" s="6"/>
      <c r="P170" s="5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 x14ac:dyDescent="0.25">
      <c r="A171" s="11"/>
      <c r="B171" s="10"/>
      <c r="C171" s="9"/>
      <c r="D171" s="9"/>
      <c r="E171" s="9"/>
      <c r="F171" s="9"/>
      <c r="G171" s="9"/>
      <c r="H171" s="9"/>
      <c r="I171" s="6"/>
      <c r="J171" s="8"/>
      <c r="K171" s="6"/>
      <c r="L171" s="7"/>
      <c r="M171" s="7"/>
      <c r="N171" s="7"/>
      <c r="O171" s="6"/>
      <c r="P171" s="5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 x14ac:dyDescent="0.25">
      <c r="A172" s="11"/>
      <c r="B172" s="10"/>
      <c r="C172" s="9"/>
      <c r="D172" s="9"/>
      <c r="E172" s="9"/>
      <c r="F172" s="9"/>
      <c r="G172" s="9"/>
      <c r="H172" s="9"/>
      <c r="I172" s="6"/>
      <c r="J172" s="8"/>
      <c r="K172" s="6"/>
      <c r="L172" s="7"/>
      <c r="M172" s="7"/>
      <c r="N172" s="7"/>
      <c r="O172" s="6"/>
      <c r="P172" s="5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 x14ac:dyDescent="0.25">
      <c r="A173" s="11"/>
      <c r="B173" s="10"/>
      <c r="C173" s="9"/>
      <c r="D173" s="9"/>
      <c r="E173" s="9"/>
      <c r="F173" s="9"/>
      <c r="G173" s="9"/>
      <c r="H173" s="9"/>
      <c r="I173" s="6"/>
      <c r="J173" s="8"/>
      <c r="K173" s="6"/>
      <c r="L173" s="7"/>
      <c r="M173" s="7"/>
      <c r="N173" s="7"/>
      <c r="O173" s="6"/>
      <c r="P173" s="5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 x14ac:dyDescent="0.25">
      <c r="A174" s="11"/>
      <c r="B174" s="10"/>
      <c r="C174" s="9"/>
      <c r="D174" s="9"/>
      <c r="E174" s="9"/>
      <c r="F174" s="9"/>
      <c r="G174" s="9"/>
      <c r="H174" s="9"/>
      <c r="I174" s="6"/>
      <c r="J174" s="8"/>
      <c r="K174" s="6"/>
      <c r="L174" s="7"/>
      <c r="M174" s="7"/>
      <c r="N174" s="7"/>
      <c r="O174" s="6"/>
      <c r="P174" s="5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 x14ac:dyDescent="0.25">
      <c r="A175" s="11"/>
      <c r="B175" s="10"/>
      <c r="C175" s="9"/>
      <c r="D175" s="9"/>
      <c r="E175" s="9"/>
      <c r="F175" s="9"/>
      <c r="G175" s="9"/>
      <c r="H175" s="9"/>
      <c r="I175" s="6"/>
      <c r="J175" s="8"/>
      <c r="K175" s="6"/>
      <c r="L175" s="7"/>
      <c r="M175" s="7"/>
      <c r="N175" s="7"/>
      <c r="O175" s="6"/>
      <c r="P175" s="5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 x14ac:dyDescent="0.25">
      <c r="A176" s="11"/>
      <c r="B176" s="10"/>
      <c r="C176" s="9"/>
      <c r="D176" s="9"/>
      <c r="E176" s="9"/>
      <c r="F176" s="9"/>
      <c r="G176" s="9"/>
      <c r="H176" s="9"/>
      <c r="I176" s="6"/>
      <c r="J176" s="8"/>
      <c r="K176" s="6"/>
      <c r="L176" s="7"/>
      <c r="M176" s="7"/>
      <c r="N176" s="7"/>
      <c r="O176" s="6"/>
      <c r="P176" s="5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 x14ac:dyDescent="0.25">
      <c r="A177" s="11"/>
      <c r="B177" s="10"/>
      <c r="C177" s="9"/>
      <c r="D177" s="9"/>
      <c r="E177" s="9"/>
      <c r="F177" s="9"/>
      <c r="G177" s="9"/>
      <c r="H177" s="9"/>
      <c r="I177" s="6"/>
      <c r="J177" s="8"/>
      <c r="K177" s="6"/>
      <c r="L177" s="7"/>
      <c r="M177" s="7"/>
      <c r="N177" s="7"/>
      <c r="O177" s="6"/>
      <c r="P177" s="5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 x14ac:dyDescent="0.25">
      <c r="A178" s="11"/>
      <c r="B178" s="10"/>
      <c r="C178" s="9"/>
      <c r="D178" s="9"/>
      <c r="E178" s="9"/>
      <c r="F178" s="9"/>
      <c r="G178" s="9"/>
      <c r="H178" s="9"/>
      <c r="I178" s="6"/>
      <c r="J178" s="8"/>
      <c r="K178" s="6"/>
      <c r="L178" s="7"/>
      <c r="M178" s="7"/>
      <c r="N178" s="7"/>
      <c r="O178" s="6"/>
      <c r="P178" s="5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 x14ac:dyDescent="0.25">
      <c r="A179" s="11"/>
      <c r="B179" s="10"/>
      <c r="C179" s="9"/>
      <c r="D179" s="9"/>
      <c r="E179" s="9"/>
      <c r="F179" s="9"/>
      <c r="G179" s="9"/>
      <c r="H179" s="9"/>
      <c r="I179" s="6"/>
      <c r="J179" s="8"/>
      <c r="K179" s="6"/>
      <c r="L179" s="7"/>
      <c r="M179" s="7"/>
      <c r="N179" s="7"/>
      <c r="O179" s="6"/>
      <c r="P179" s="5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 x14ac:dyDescent="0.25">
      <c r="A180" s="11"/>
      <c r="B180" s="10"/>
      <c r="C180" s="9"/>
      <c r="D180" s="9"/>
      <c r="E180" s="9"/>
      <c r="F180" s="9"/>
      <c r="G180" s="9"/>
      <c r="H180" s="9"/>
      <c r="I180" s="6"/>
      <c r="J180" s="8"/>
      <c r="K180" s="6"/>
      <c r="L180" s="7"/>
      <c r="M180" s="7"/>
      <c r="N180" s="7"/>
      <c r="O180" s="6"/>
      <c r="P180" s="5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 x14ac:dyDescent="0.25">
      <c r="A181" s="11"/>
      <c r="B181" s="10"/>
      <c r="C181" s="9"/>
      <c r="D181" s="9"/>
      <c r="E181" s="9"/>
      <c r="F181" s="9"/>
      <c r="G181" s="9"/>
      <c r="H181" s="9"/>
      <c r="I181" s="6"/>
      <c r="J181" s="8"/>
      <c r="K181" s="6"/>
      <c r="L181" s="7"/>
      <c r="M181" s="7"/>
      <c r="N181" s="7"/>
      <c r="O181" s="6"/>
      <c r="P181" s="5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 x14ac:dyDescent="0.25">
      <c r="A182" s="11"/>
      <c r="B182" s="10"/>
      <c r="C182" s="9"/>
      <c r="D182" s="9"/>
      <c r="E182" s="9"/>
      <c r="F182" s="9"/>
      <c r="G182" s="9"/>
      <c r="H182" s="9"/>
      <c r="I182" s="6"/>
      <c r="J182" s="8"/>
      <c r="K182" s="6"/>
      <c r="L182" s="7"/>
      <c r="M182" s="7"/>
      <c r="N182" s="7"/>
      <c r="O182" s="6"/>
      <c r="P182" s="5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 x14ac:dyDescent="0.25">
      <c r="A183" s="11"/>
      <c r="B183" s="10"/>
      <c r="C183" s="9"/>
      <c r="D183" s="9"/>
      <c r="E183" s="9"/>
      <c r="F183" s="9"/>
      <c r="G183" s="9"/>
      <c r="H183" s="9"/>
      <c r="I183" s="6"/>
      <c r="J183" s="8"/>
      <c r="K183" s="6"/>
      <c r="L183" s="7"/>
      <c r="M183" s="7"/>
      <c r="N183" s="7"/>
      <c r="O183" s="6"/>
      <c r="P183" s="5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 x14ac:dyDescent="0.25">
      <c r="A184" s="11"/>
      <c r="B184" s="10"/>
      <c r="C184" s="9"/>
      <c r="D184" s="9"/>
      <c r="E184" s="9"/>
      <c r="F184" s="9"/>
      <c r="G184" s="9"/>
      <c r="H184" s="9"/>
      <c r="I184" s="6"/>
      <c r="J184" s="8"/>
      <c r="K184" s="6"/>
      <c r="L184" s="7"/>
      <c r="M184" s="7"/>
      <c r="N184" s="7"/>
      <c r="O184" s="6"/>
      <c r="P184" s="5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 x14ac:dyDescent="0.25">
      <c r="A185" s="11"/>
      <c r="B185" s="10"/>
      <c r="C185" s="9"/>
      <c r="D185" s="9"/>
      <c r="E185" s="9"/>
      <c r="F185" s="9"/>
      <c r="G185" s="9"/>
      <c r="H185" s="9"/>
      <c r="I185" s="6"/>
      <c r="J185" s="8"/>
      <c r="K185" s="6"/>
      <c r="L185" s="7"/>
      <c r="M185" s="7"/>
      <c r="N185" s="7"/>
      <c r="O185" s="6"/>
      <c r="P185" s="5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 x14ac:dyDescent="0.25">
      <c r="A186" s="11"/>
      <c r="B186" s="10"/>
      <c r="C186" s="9"/>
      <c r="D186" s="9"/>
      <c r="E186" s="9"/>
      <c r="F186" s="9"/>
      <c r="G186" s="9"/>
      <c r="H186" s="9"/>
      <c r="I186" s="6"/>
      <c r="J186" s="8"/>
      <c r="K186" s="6"/>
      <c r="L186" s="7"/>
      <c r="M186" s="7"/>
      <c r="N186" s="7"/>
      <c r="O186" s="6"/>
      <c r="P186" s="5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 x14ac:dyDescent="0.25">
      <c r="A187" s="11"/>
      <c r="B187" s="10"/>
      <c r="C187" s="9"/>
      <c r="D187" s="9"/>
      <c r="E187" s="9"/>
      <c r="F187" s="9"/>
      <c r="G187" s="9"/>
      <c r="H187" s="9"/>
      <c r="I187" s="6"/>
      <c r="J187" s="8"/>
      <c r="K187" s="6"/>
      <c r="L187" s="7"/>
      <c r="M187" s="7"/>
      <c r="N187" s="7"/>
      <c r="O187" s="6"/>
      <c r="P187" s="5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 x14ac:dyDescent="0.25">
      <c r="A188" s="11"/>
      <c r="B188" s="10"/>
      <c r="C188" s="9"/>
      <c r="D188" s="9"/>
      <c r="E188" s="9"/>
      <c r="F188" s="9"/>
      <c r="G188" s="9"/>
      <c r="H188" s="9"/>
      <c r="I188" s="6"/>
      <c r="J188" s="8"/>
      <c r="K188" s="6"/>
      <c r="L188" s="7"/>
      <c r="M188" s="7"/>
      <c r="N188" s="7"/>
      <c r="O188" s="6"/>
      <c r="P188" s="5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 x14ac:dyDescent="0.25">
      <c r="A189" s="11"/>
      <c r="B189" s="10"/>
      <c r="C189" s="9"/>
      <c r="D189" s="9"/>
      <c r="E189" s="9"/>
      <c r="F189" s="9"/>
      <c r="G189" s="9"/>
      <c r="H189" s="9"/>
      <c r="I189" s="6"/>
      <c r="J189" s="8"/>
      <c r="K189" s="6"/>
      <c r="L189" s="7"/>
      <c r="M189" s="7"/>
      <c r="N189" s="7"/>
      <c r="O189" s="6"/>
      <c r="P189" s="5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 x14ac:dyDescent="0.25">
      <c r="A190" s="11"/>
      <c r="B190" s="10"/>
      <c r="C190" s="9"/>
      <c r="D190" s="9"/>
      <c r="E190" s="9"/>
      <c r="F190" s="9"/>
      <c r="G190" s="9"/>
      <c r="H190" s="9"/>
      <c r="I190" s="6"/>
      <c r="J190" s="8"/>
      <c r="K190" s="6"/>
      <c r="L190" s="7"/>
      <c r="M190" s="7"/>
      <c r="N190" s="7"/>
      <c r="O190" s="6"/>
      <c r="P190" s="5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 x14ac:dyDescent="0.25">
      <c r="A191" s="11"/>
      <c r="B191" s="10"/>
      <c r="C191" s="9"/>
      <c r="D191" s="9"/>
      <c r="E191" s="9"/>
      <c r="F191" s="9"/>
      <c r="G191" s="9"/>
      <c r="H191" s="9"/>
      <c r="I191" s="6"/>
      <c r="J191" s="8"/>
      <c r="K191" s="6"/>
      <c r="L191" s="7"/>
      <c r="M191" s="7"/>
      <c r="N191" s="7"/>
      <c r="O191" s="6"/>
      <c r="P191" s="5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 x14ac:dyDescent="0.25">
      <c r="A192" s="11"/>
      <c r="B192" s="10"/>
      <c r="C192" s="9"/>
      <c r="D192" s="9"/>
      <c r="E192" s="9"/>
      <c r="F192" s="9"/>
      <c r="G192" s="9"/>
      <c r="H192" s="9"/>
      <c r="I192" s="6"/>
      <c r="J192" s="8"/>
      <c r="K192" s="6"/>
      <c r="L192" s="7"/>
      <c r="M192" s="7"/>
      <c r="N192" s="7"/>
      <c r="O192" s="6"/>
      <c r="P192" s="5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 x14ac:dyDescent="0.25">
      <c r="A193" s="11"/>
      <c r="B193" s="10"/>
      <c r="C193" s="9"/>
      <c r="D193" s="9"/>
      <c r="E193" s="9"/>
      <c r="F193" s="9"/>
      <c r="G193" s="9"/>
      <c r="H193" s="9"/>
      <c r="I193" s="6"/>
      <c r="J193" s="8"/>
      <c r="K193" s="6"/>
      <c r="L193" s="7"/>
      <c r="M193" s="7"/>
      <c r="N193" s="7"/>
      <c r="O193" s="6"/>
      <c r="P193" s="5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 x14ac:dyDescent="0.25">
      <c r="A194" s="11"/>
      <c r="B194" s="10"/>
      <c r="C194" s="9"/>
      <c r="D194" s="9"/>
      <c r="E194" s="9"/>
      <c r="F194" s="9"/>
      <c r="G194" s="9"/>
      <c r="H194" s="9"/>
      <c r="I194" s="6"/>
      <c r="J194" s="8"/>
      <c r="K194" s="6"/>
      <c r="L194" s="7"/>
      <c r="M194" s="7"/>
      <c r="N194" s="7"/>
      <c r="O194" s="6"/>
      <c r="P194" s="5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 x14ac:dyDescent="0.25">
      <c r="A195" s="11"/>
      <c r="B195" s="10"/>
      <c r="C195" s="9"/>
      <c r="D195" s="9"/>
      <c r="E195" s="9"/>
      <c r="F195" s="9"/>
      <c r="G195" s="9"/>
      <c r="H195" s="9"/>
      <c r="I195" s="6"/>
      <c r="J195" s="8"/>
      <c r="K195" s="6"/>
      <c r="L195" s="7"/>
      <c r="M195" s="7"/>
      <c r="N195" s="7"/>
      <c r="O195" s="6"/>
      <c r="P195" s="5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 x14ac:dyDescent="0.25">
      <c r="A196" s="11"/>
      <c r="B196" s="10"/>
      <c r="C196" s="9"/>
      <c r="D196" s="9"/>
      <c r="E196" s="9"/>
      <c r="F196" s="9"/>
      <c r="G196" s="9"/>
      <c r="H196" s="9"/>
      <c r="I196" s="6"/>
      <c r="J196" s="8"/>
      <c r="K196" s="6"/>
      <c r="L196" s="7"/>
      <c r="M196" s="7"/>
      <c r="N196" s="7"/>
      <c r="O196" s="6"/>
      <c r="P196" s="5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 x14ac:dyDescent="0.25">
      <c r="A197" s="11"/>
      <c r="B197" s="10"/>
      <c r="C197" s="9"/>
      <c r="D197" s="9"/>
      <c r="E197" s="9"/>
      <c r="F197" s="9"/>
      <c r="G197" s="9"/>
      <c r="H197" s="9"/>
      <c r="I197" s="6"/>
      <c r="J197" s="8"/>
      <c r="K197" s="6"/>
      <c r="L197" s="7"/>
      <c r="M197" s="7"/>
      <c r="N197" s="7"/>
      <c r="O197" s="6"/>
      <c r="P197" s="5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 x14ac:dyDescent="0.25">
      <c r="A198" s="11"/>
      <c r="B198" s="10"/>
      <c r="C198" s="9"/>
      <c r="D198" s="9"/>
      <c r="E198" s="9"/>
      <c r="F198" s="9"/>
      <c r="G198" s="9"/>
      <c r="H198" s="9"/>
      <c r="I198" s="6"/>
      <c r="J198" s="8"/>
      <c r="K198" s="6"/>
      <c r="L198" s="7"/>
      <c r="M198" s="7"/>
      <c r="N198" s="7"/>
      <c r="O198" s="6"/>
      <c r="P198" s="5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 x14ac:dyDescent="0.25">
      <c r="A199" s="11"/>
      <c r="B199" s="10"/>
      <c r="C199" s="9"/>
      <c r="D199" s="9"/>
      <c r="E199" s="9"/>
      <c r="F199" s="9"/>
      <c r="G199" s="9"/>
      <c r="H199" s="9"/>
      <c r="I199" s="6"/>
      <c r="J199" s="8"/>
      <c r="K199" s="6"/>
      <c r="L199" s="7"/>
      <c r="M199" s="7"/>
      <c r="N199" s="7"/>
      <c r="O199" s="6"/>
      <c r="P199" s="5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 x14ac:dyDescent="0.25">
      <c r="A200" s="11"/>
      <c r="B200" s="10"/>
      <c r="C200" s="9"/>
      <c r="D200" s="9"/>
      <c r="E200" s="9"/>
      <c r="F200" s="9"/>
      <c r="G200" s="9"/>
      <c r="H200" s="9"/>
      <c r="I200" s="6"/>
      <c r="J200" s="8"/>
      <c r="K200" s="6"/>
      <c r="L200" s="7"/>
      <c r="M200" s="7"/>
      <c r="N200" s="7"/>
      <c r="O200" s="6"/>
      <c r="P200" s="5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 x14ac:dyDescent="0.25">
      <c r="A201" s="11"/>
      <c r="B201" s="10"/>
      <c r="C201" s="9"/>
      <c r="D201" s="9"/>
      <c r="E201" s="9"/>
      <c r="F201" s="9"/>
      <c r="G201" s="9"/>
      <c r="H201" s="9"/>
      <c r="I201" s="6"/>
      <c r="J201" s="8"/>
      <c r="K201" s="6"/>
      <c r="L201" s="7"/>
      <c r="M201" s="7"/>
      <c r="N201" s="7"/>
      <c r="O201" s="6"/>
      <c r="P201" s="5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 x14ac:dyDescent="0.25">
      <c r="A202" s="11"/>
      <c r="B202" s="10"/>
      <c r="C202" s="9"/>
      <c r="D202" s="9"/>
      <c r="E202" s="9"/>
      <c r="F202" s="9"/>
      <c r="G202" s="9"/>
      <c r="H202" s="9"/>
      <c r="I202" s="6"/>
      <c r="J202" s="8"/>
      <c r="K202" s="6"/>
      <c r="L202" s="7"/>
      <c r="M202" s="7"/>
      <c r="N202" s="7"/>
      <c r="O202" s="6"/>
      <c r="P202" s="5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 x14ac:dyDescent="0.25">
      <c r="A203" s="11"/>
      <c r="B203" s="10"/>
      <c r="C203" s="9"/>
      <c r="D203" s="9"/>
      <c r="E203" s="9"/>
      <c r="F203" s="9"/>
      <c r="G203" s="9"/>
      <c r="H203" s="9"/>
      <c r="I203" s="6"/>
      <c r="J203" s="8"/>
      <c r="K203" s="6"/>
      <c r="L203" s="7"/>
      <c r="M203" s="7"/>
      <c r="N203" s="7"/>
      <c r="O203" s="6"/>
      <c r="P203" s="5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 x14ac:dyDescent="0.25">
      <c r="A204" s="11"/>
      <c r="B204" s="10"/>
      <c r="C204" s="9"/>
      <c r="D204" s="9"/>
      <c r="E204" s="9"/>
      <c r="F204" s="9"/>
      <c r="G204" s="9"/>
      <c r="H204" s="9"/>
      <c r="I204" s="6"/>
      <c r="J204" s="8"/>
      <c r="K204" s="6"/>
      <c r="L204" s="7"/>
      <c r="M204" s="7"/>
      <c r="N204" s="7"/>
      <c r="O204" s="6"/>
      <c r="P204" s="5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 x14ac:dyDescent="0.25">
      <c r="A205" s="11"/>
      <c r="B205" s="10"/>
      <c r="C205" s="9"/>
      <c r="D205" s="9"/>
      <c r="E205" s="9"/>
      <c r="F205" s="9"/>
      <c r="G205" s="9"/>
      <c r="H205" s="9"/>
      <c r="I205" s="6"/>
      <c r="J205" s="8"/>
      <c r="K205" s="6"/>
      <c r="L205" s="7"/>
      <c r="M205" s="7"/>
      <c r="N205" s="7"/>
      <c r="O205" s="6"/>
      <c r="P205" s="5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 x14ac:dyDescent="0.25">
      <c r="A206" s="11"/>
      <c r="B206" s="10"/>
      <c r="C206" s="9"/>
      <c r="D206" s="9"/>
      <c r="E206" s="9"/>
      <c r="F206" s="9"/>
      <c r="G206" s="9"/>
      <c r="H206" s="9"/>
      <c r="I206" s="6"/>
      <c r="J206" s="8"/>
      <c r="K206" s="6"/>
      <c r="L206" s="7"/>
      <c r="M206" s="7"/>
      <c r="N206" s="7"/>
      <c r="O206" s="6"/>
      <c r="P206" s="5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 x14ac:dyDescent="0.25">
      <c r="A207" s="11"/>
      <c r="B207" s="10"/>
      <c r="C207" s="9"/>
      <c r="D207" s="9"/>
      <c r="E207" s="9"/>
      <c r="F207" s="9"/>
      <c r="G207" s="9"/>
      <c r="H207" s="9"/>
      <c r="I207" s="6"/>
      <c r="J207" s="8"/>
      <c r="K207" s="6"/>
      <c r="L207" s="7"/>
      <c r="M207" s="7"/>
      <c r="N207" s="7"/>
      <c r="O207" s="6"/>
      <c r="P207" s="5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 x14ac:dyDescent="0.25">
      <c r="A208" s="11"/>
      <c r="B208" s="10"/>
      <c r="C208" s="9"/>
      <c r="D208" s="9"/>
      <c r="E208" s="9"/>
      <c r="F208" s="9"/>
      <c r="G208" s="9"/>
      <c r="H208" s="9"/>
      <c r="I208" s="6"/>
      <c r="J208" s="8"/>
      <c r="K208" s="6"/>
      <c r="L208" s="7"/>
      <c r="M208" s="7"/>
      <c r="N208" s="7"/>
      <c r="O208" s="6"/>
      <c r="P208" s="5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 x14ac:dyDescent="0.25">
      <c r="A209" s="11"/>
      <c r="B209" s="10"/>
      <c r="C209" s="9"/>
      <c r="D209" s="9"/>
      <c r="E209" s="9"/>
      <c r="F209" s="9"/>
      <c r="G209" s="9"/>
      <c r="H209" s="9"/>
      <c r="I209" s="6"/>
      <c r="J209" s="8"/>
      <c r="K209" s="6"/>
      <c r="L209" s="7"/>
      <c r="M209" s="7"/>
      <c r="N209" s="7"/>
      <c r="O209" s="6"/>
      <c r="P209" s="5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 x14ac:dyDescent="0.25">
      <c r="A210" s="11"/>
      <c r="B210" s="10"/>
      <c r="C210" s="9"/>
      <c r="D210" s="9"/>
      <c r="E210" s="9"/>
      <c r="F210" s="9"/>
      <c r="G210" s="9"/>
      <c r="H210" s="9"/>
      <c r="I210" s="6"/>
      <c r="J210" s="8"/>
      <c r="K210" s="6"/>
      <c r="L210" s="7"/>
      <c r="M210" s="7"/>
      <c r="N210" s="7"/>
      <c r="O210" s="6"/>
      <c r="P210" s="5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 x14ac:dyDescent="0.25">
      <c r="A211" s="11"/>
      <c r="B211" s="10"/>
      <c r="C211" s="9"/>
      <c r="D211" s="9"/>
      <c r="E211" s="9"/>
      <c r="F211" s="9"/>
      <c r="G211" s="9"/>
      <c r="H211" s="9"/>
      <c r="I211" s="6"/>
      <c r="J211" s="8"/>
      <c r="K211" s="6"/>
      <c r="L211" s="7"/>
      <c r="M211" s="7"/>
      <c r="N211" s="7"/>
      <c r="O211" s="6"/>
      <c r="P211" s="5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 x14ac:dyDescent="0.25">
      <c r="A212" s="11"/>
      <c r="B212" s="10"/>
      <c r="C212" s="9"/>
      <c r="D212" s="9"/>
      <c r="E212" s="9"/>
      <c r="F212" s="9"/>
      <c r="G212" s="9"/>
      <c r="H212" s="9"/>
      <c r="I212" s="6"/>
      <c r="J212" s="8"/>
      <c r="K212" s="6"/>
      <c r="L212" s="7"/>
      <c r="M212" s="7"/>
      <c r="N212" s="7"/>
      <c r="O212" s="6"/>
      <c r="P212" s="5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 x14ac:dyDescent="0.25">
      <c r="A213" s="11"/>
      <c r="B213" s="10"/>
      <c r="C213" s="9"/>
      <c r="D213" s="9"/>
      <c r="E213" s="9"/>
      <c r="F213" s="9"/>
      <c r="G213" s="9"/>
      <c r="H213" s="9"/>
      <c r="I213" s="6"/>
      <c r="J213" s="8"/>
      <c r="K213" s="6"/>
      <c r="L213" s="7"/>
      <c r="M213" s="7"/>
      <c r="N213" s="7"/>
      <c r="O213" s="6"/>
      <c r="P213" s="5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 x14ac:dyDescent="0.25">
      <c r="A214" s="11"/>
      <c r="B214" s="10"/>
      <c r="C214" s="9"/>
      <c r="D214" s="9"/>
      <c r="E214" s="9"/>
      <c r="F214" s="9"/>
      <c r="G214" s="9"/>
      <c r="H214" s="9"/>
      <c r="I214" s="6"/>
      <c r="J214" s="8"/>
      <c r="K214" s="6"/>
      <c r="L214" s="7"/>
      <c r="M214" s="7"/>
      <c r="N214" s="7"/>
      <c r="O214" s="6"/>
      <c r="P214" s="5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 x14ac:dyDescent="0.25">
      <c r="A215" s="11"/>
      <c r="B215" s="10"/>
      <c r="C215" s="9"/>
      <c r="D215" s="9"/>
      <c r="E215" s="9"/>
      <c r="F215" s="9"/>
      <c r="G215" s="9"/>
      <c r="H215" s="9"/>
      <c r="I215" s="6"/>
      <c r="J215" s="8"/>
      <c r="K215" s="6"/>
      <c r="L215" s="7"/>
      <c r="M215" s="7"/>
      <c r="N215" s="7"/>
      <c r="O215" s="6"/>
      <c r="P215" s="5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 x14ac:dyDescent="0.25">
      <c r="A216" s="11"/>
      <c r="B216" s="10"/>
      <c r="C216" s="9"/>
      <c r="D216" s="9"/>
      <c r="E216" s="9"/>
      <c r="F216" s="9"/>
      <c r="G216" s="9"/>
      <c r="H216" s="9"/>
      <c r="I216" s="6"/>
      <c r="J216" s="8"/>
      <c r="K216" s="6"/>
      <c r="L216" s="7"/>
      <c r="M216" s="7"/>
      <c r="N216" s="7"/>
      <c r="O216" s="6"/>
      <c r="P216" s="5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 x14ac:dyDescent="0.25">
      <c r="A217" s="11"/>
      <c r="B217" s="10"/>
      <c r="C217" s="9"/>
      <c r="D217" s="9"/>
      <c r="E217" s="9"/>
      <c r="F217" s="9"/>
      <c r="G217" s="9"/>
      <c r="H217" s="9"/>
      <c r="I217" s="6"/>
      <c r="J217" s="8"/>
      <c r="K217" s="6"/>
      <c r="L217" s="7"/>
      <c r="M217" s="7"/>
      <c r="N217" s="7"/>
      <c r="O217" s="6"/>
      <c r="P217" s="5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 x14ac:dyDescent="0.25">
      <c r="A218" s="11"/>
      <c r="B218" s="10"/>
      <c r="C218" s="9"/>
      <c r="D218" s="9"/>
      <c r="E218" s="9"/>
      <c r="F218" s="9"/>
      <c r="G218" s="9"/>
      <c r="H218" s="9"/>
      <c r="I218" s="6"/>
      <c r="J218" s="8"/>
      <c r="K218" s="6"/>
      <c r="L218" s="7"/>
      <c r="M218" s="7"/>
      <c r="N218" s="7"/>
      <c r="O218" s="6"/>
      <c r="P218" s="5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 x14ac:dyDescent="0.25">
      <c r="A219" s="11"/>
      <c r="B219" s="10"/>
      <c r="C219" s="9"/>
      <c r="D219" s="9"/>
      <c r="E219" s="9"/>
      <c r="F219" s="9"/>
      <c r="G219" s="9"/>
      <c r="H219" s="9"/>
      <c r="I219" s="6"/>
      <c r="J219" s="8"/>
      <c r="K219" s="6"/>
      <c r="L219" s="7"/>
      <c r="M219" s="7"/>
      <c r="N219" s="7"/>
      <c r="O219" s="6"/>
      <c r="P219" s="5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 x14ac:dyDescent="0.25">
      <c r="A220" s="11"/>
      <c r="B220" s="10"/>
      <c r="C220" s="9"/>
      <c r="D220" s="9"/>
      <c r="E220" s="9"/>
      <c r="F220" s="9"/>
      <c r="G220" s="9"/>
      <c r="H220" s="9"/>
      <c r="I220" s="6"/>
      <c r="J220" s="8"/>
      <c r="K220" s="6"/>
      <c r="L220" s="7"/>
      <c r="M220" s="7"/>
      <c r="N220" s="7"/>
      <c r="O220" s="6"/>
      <c r="P220" s="5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 x14ac:dyDescent="0.25">
      <c r="A221" s="11"/>
      <c r="B221" s="10"/>
      <c r="C221" s="9"/>
      <c r="D221" s="9"/>
      <c r="E221" s="9"/>
      <c r="F221" s="9"/>
      <c r="G221" s="9"/>
      <c r="H221" s="9"/>
      <c r="I221" s="6"/>
      <c r="J221" s="8"/>
      <c r="K221" s="6"/>
      <c r="L221" s="7"/>
      <c r="M221" s="7"/>
      <c r="N221" s="7"/>
      <c r="O221" s="6"/>
      <c r="P221" s="5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 x14ac:dyDescent="0.25">
      <c r="A222" s="11"/>
      <c r="B222" s="10"/>
      <c r="C222" s="9"/>
      <c r="D222" s="9"/>
      <c r="E222" s="9"/>
      <c r="F222" s="9"/>
      <c r="G222" s="9"/>
      <c r="H222" s="9"/>
      <c r="I222" s="6"/>
      <c r="J222" s="8"/>
      <c r="K222" s="6"/>
      <c r="L222" s="7"/>
      <c r="M222" s="7"/>
      <c r="N222" s="7"/>
      <c r="O222" s="6"/>
      <c r="P222" s="5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 x14ac:dyDescent="0.25">
      <c r="A223" s="11"/>
      <c r="B223" s="10"/>
      <c r="C223" s="9"/>
      <c r="D223" s="9"/>
      <c r="E223" s="9"/>
      <c r="F223" s="9"/>
      <c r="G223" s="9"/>
      <c r="H223" s="9"/>
      <c r="I223" s="6"/>
      <c r="J223" s="8"/>
      <c r="K223" s="6"/>
      <c r="L223" s="7"/>
      <c r="M223" s="7"/>
      <c r="N223" s="7"/>
      <c r="O223" s="6"/>
      <c r="P223" s="5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 x14ac:dyDescent="0.25">
      <c r="A224" s="11"/>
      <c r="B224" s="10"/>
      <c r="C224" s="9"/>
      <c r="D224" s="9"/>
      <c r="E224" s="9"/>
      <c r="F224" s="9"/>
      <c r="G224" s="9"/>
      <c r="H224" s="9"/>
      <c r="I224" s="6"/>
      <c r="J224" s="8"/>
      <c r="K224" s="6"/>
      <c r="L224" s="7"/>
      <c r="M224" s="7"/>
      <c r="N224" s="7"/>
      <c r="O224" s="6"/>
      <c r="P224" s="5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 x14ac:dyDescent="0.25">
      <c r="A225" s="11"/>
      <c r="B225" s="10"/>
      <c r="C225" s="9"/>
      <c r="D225" s="9"/>
      <c r="E225" s="9"/>
      <c r="F225" s="9"/>
      <c r="G225" s="9"/>
      <c r="H225" s="9"/>
      <c r="I225" s="6"/>
      <c r="J225" s="8"/>
      <c r="K225" s="6"/>
      <c r="L225" s="7"/>
      <c r="M225" s="7"/>
      <c r="N225" s="7"/>
      <c r="O225" s="6"/>
      <c r="P225" s="5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 x14ac:dyDescent="0.25">
      <c r="A226" s="11"/>
      <c r="B226" s="10"/>
      <c r="C226" s="9"/>
      <c r="D226" s="9"/>
      <c r="E226" s="9"/>
      <c r="F226" s="9"/>
      <c r="G226" s="9"/>
      <c r="H226" s="9"/>
      <c r="I226" s="6"/>
      <c r="J226" s="8"/>
      <c r="K226" s="6"/>
      <c r="L226" s="7"/>
      <c r="M226" s="7"/>
      <c r="N226" s="7"/>
      <c r="O226" s="6"/>
      <c r="P226" s="5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 x14ac:dyDescent="0.25">
      <c r="A227" s="11"/>
      <c r="B227" s="10"/>
      <c r="C227" s="9"/>
      <c r="D227" s="9"/>
      <c r="E227" s="9"/>
      <c r="F227" s="9"/>
      <c r="G227" s="9"/>
      <c r="H227" s="9"/>
      <c r="I227" s="6"/>
      <c r="J227" s="8"/>
      <c r="K227" s="6"/>
      <c r="L227" s="7"/>
      <c r="M227" s="7"/>
      <c r="N227" s="7"/>
      <c r="O227" s="6"/>
      <c r="P227" s="5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 x14ac:dyDescent="0.25">
      <c r="A228" s="11"/>
      <c r="B228" s="10"/>
      <c r="C228" s="9"/>
      <c r="D228" s="9"/>
      <c r="E228" s="9"/>
      <c r="F228" s="9"/>
      <c r="G228" s="9"/>
      <c r="H228" s="9"/>
      <c r="I228" s="6"/>
      <c r="J228" s="8"/>
      <c r="K228" s="6"/>
      <c r="L228" s="7"/>
      <c r="M228" s="7"/>
      <c r="N228" s="7"/>
      <c r="O228" s="6"/>
      <c r="P228" s="5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 x14ac:dyDescent="0.25">
      <c r="A229" s="11"/>
      <c r="B229" s="10"/>
      <c r="C229" s="9"/>
      <c r="D229" s="9"/>
      <c r="E229" s="9"/>
      <c r="F229" s="9"/>
      <c r="G229" s="9"/>
      <c r="H229" s="9"/>
      <c r="I229" s="6"/>
      <c r="J229" s="8"/>
      <c r="K229" s="6"/>
      <c r="L229" s="7"/>
      <c r="M229" s="7"/>
      <c r="N229" s="7"/>
      <c r="O229" s="6"/>
      <c r="P229" s="5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 x14ac:dyDescent="0.25">
      <c r="A230" s="11"/>
      <c r="B230" s="10"/>
      <c r="C230" s="9"/>
      <c r="D230" s="9"/>
      <c r="E230" s="9"/>
      <c r="F230" s="9"/>
      <c r="G230" s="9"/>
      <c r="H230" s="9"/>
      <c r="I230" s="6"/>
      <c r="J230" s="8"/>
      <c r="K230" s="6"/>
      <c r="L230" s="7"/>
      <c r="M230" s="7"/>
      <c r="N230" s="7"/>
      <c r="O230" s="6"/>
      <c r="P230" s="5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 x14ac:dyDescent="0.25">
      <c r="A231" s="11"/>
      <c r="B231" s="10"/>
      <c r="C231" s="9"/>
      <c r="D231" s="9"/>
      <c r="E231" s="9"/>
      <c r="F231" s="9"/>
      <c r="G231" s="9"/>
      <c r="H231" s="9"/>
      <c r="I231" s="6"/>
      <c r="J231" s="8"/>
      <c r="K231" s="6"/>
      <c r="L231" s="7"/>
      <c r="M231" s="7"/>
      <c r="N231" s="7"/>
      <c r="O231" s="6"/>
      <c r="P231" s="5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 x14ac:dyDescent="0.25">
      <c r="A232" s="11"/>
      <c r="B232" s="10"/>
      <c r="C232" s="9"/>
      <c r="D232" s="9"/>
      <c r="E232" s="9"/>
      <c r="F232" s="9"/>
      <c r="G232" s="9"/>
      <c r="H232" s="9"/>
      <c r="I232" s="6"/>
      <c r="J232" s="8"/>
      <c r="K232" s="6"/>
      <c r="L232" s="7"/>
      <c r="M232" s="7"/>
      <c r="N232" s="7"/>
      <c r="O232" s="6"/>
      <c r="P232" s="5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 x14ac:dyDescent="0.25">
      <c r="A233" s="11"/>
      <c r="B233" s="10"/>
      <c r="C233" s="9"/>
      <c r="D233" s="9"/>
      <c r="E233" s="9"/>
      <c r="F233" s="9"/>
      <c r="G233" s="9"/>
      <c r="H233" s="9"/>
      <c r="I233" s="6"/>
      <c r="J233" s="8"/>
      <c r="K233" s="6"/>
      <c r="L233" s="7"/>
      <c r="M233" s="7"/>
      <c r="N233" s="7"/>
      <c r="O233" s="6"/>
      <c r="P233" s="5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 x14ac:dyDescent="0.25">
      <c r="A234" s="11"/>
      <c r="B234" s="10"/>
      <c r="C234" s="9"/>
      <c r="D234" s="9"/>
      <c r="E234" s="9"/>
      <c r="F234" s="9"/>
      <c r="G234" s="9"/>
      <c r="H234" s="9"/>
      <c r="I234" s="6"/>
      <c r="J234" s="8"/>
      <c r="K234" s="6"/>
      <c r="L234" s="7"/>
      <c r="M234" s="7"/>
      <c r="N234" s="7"/>
      <c r="O234" s="6"/>
      <c r="P234" s="5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 x14ac:dyDescent="0.25">
      <c r="A235" s="11"/>
      <c r="B235" s="10"/>
      <c r="C235" s="9"/>
      <c r="D235" s="9"/>
      <c r="E235" s="9"/>
      <c r="F235" s="9"/>
      <c r="G235" s="9"/>
      <c r="H235" s="9"/>
      <c r="I235" s="6"/>
      <c r="J235" s="8"/>
      <c r="K235" s="6"/>
      <c r="L235" s="7"/>
      <c r="M235" s="7"/>
      <c r="N235" s="7"/>
      <c r="O235" s="6"/>
      <c r="P235" s="5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 x14ac:dyDescent="0.25">
      <c r="A236" s="11"/>
      <c r="B236" s="10"/>
      <c r="C236" s="9"/>
      <c r="D236" s="9"/>
      <c r="E236" s="9"/>
      <c r="F236" s="9"/>
      <c r="G236" s="9"/>
      <c r="H236" s="9"/>
      <c r="I236" s="6"/>
      <c r="J236" s="8"/>
      <c r="K236" s="6"/>
      <c r="L236" s="7"/>
      <c r="M236" s="7"/>
      <c r="N236" s="7"/>
      <c r="O236" s="6"/>
      <c r="P236" s="5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 x14ac:dyDescent="0.25">
      <c r="A237" s="11"/>
      <c r="B237" s="10"/>
      <c r="C237" s="9"/>
      <c r="D237" s="9"/>
      <c r="E237" s="9"/>
      <c r="F237" s="9"/>
      <c r="G237" s="9"/>
      <c r="H237" s="9"/>
      <c r="I237" s="6"/>
      <c r="J237" s="8"/>
      <c r="K237" s="6"/>
      <c r="L237" s="7"/>
      <c r="M237" s="7"/>
      <c r="N237" s="7"/>
      <c r="O237" s="6"/>
      <c r="P237" s="5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 x14ac:dyDescent="0.25">
      <c r="A238" s="11"/>
      <c r="B238" s="10"/>
      <c r="C238" s="9"/>
      <c r="D238" s="9"/>
      <c r="E238" s="9"/>
      <c r="F238" s="9"/>
      <c r="G238" s="9"/>
      <c r="H238" s="9"/>
      <c r="I238" s="6"/>
      <c r="J238" s="8"/>
      <c r="K238" s="6"/>
      <c r="L238" s="7"/>
      <c r="M238" s="7"/>
      <c r="N238" s="7"/>
      <c r="O238" s="6"/>
      <c r="P238" s="5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 x14ac:dyDescent="0.25">
      <c r="A239" s="11"/>
      <c r="B239" s="10"/>
      <c r="C239" s="9"/>
      <c r="D239" s="9"/>
      <c r="E239" s="9"/>
      <c r="F239" s="9"/>
      <c r="G239" s="9"/>
      <c r="H239" s="9"/>
      <c r="I239" s="6"/>
      <c r="J239" s="8"/>
      <c r="K239" s="6"/>
      <c r="L239" s="7"/>
      <c r="M239" s="7"/>
      <c r="N239" s="7"/>
      <c r="O239" s="6"/>
      <c r="P239" s="5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 x14ac:dyDescent="0.25">
      <c r="A240" s="11"/>
      <c r="B240" s="10"/>
      <c r="C240" s="9"/>
      <c r="D240" s="9"/>
      <c r="E240" s="9"/>
      <c r="F240" s="9"/>
      <c r="G240" s="9"/>
      <c r="H240" s="9"/>
      <c r="I240" s="6"/>
      <c r="J240" s="8"/>
      <c r="K240" s="6"/>
      <c r="L240" s="7"/>
      <c r="M240" s="7"/>
      <c r="N240" s="7"/>
      <c r="O240" s="6"/>
      <c r="P240" s="5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 x14ac:dyDescent="0.25">
      <c r="A241" s="11"/>
      <c r="B241" s="10"/>
      <c r="C241" s="9"/>
      <c r="D241" s="9"/>
      <c r="E241" s="9"/>
      <c r="F241" s="9"/>
      <c r="G241" s="9"/>
      <c r="H241" s="9"/>
      <c r="I241" s="6"/>
      <c r="J241" s="8"/>
      <c r="K241" s="6"/>
      <c r="L241" s="7"/>
      <c r="M241" s="7"/>
      <c r="N241" s="7"/>
      <c r="O241" s="6"/>
      <c r="P241" s="5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 x14ac:dyDescent="0.25">
      <c r="A242" s="11"/>
      <c r="B242" s="10"/>
      <c r="C242" s="9"/>
      <c r="D242" s="9"/>
      <c r="E242" s="9"/>
      <c r="F242" s="9"/>
      <c r="G242" s="9"/>
      <c r="H242" s="9"/>
      <c r="I242" s="6"/>
      <c r="J242" s="8"/>
      <c r="K242" s="6"/>
      <c r="L242" s="7"/>
      <c r="M242" s="7"/>
      <c r="N242" s="7"/>
      <c r="O242" s="6"/>
      <c r="P242" s="5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 x14ac:dyDescent="0.25">
      <c r="A243" s="11"/>
      <c r="B243" s="10"/>
      <c r="C243" s="9"/>
      <c r="D243" s="9"/>
      <c r="E243" s="9"/>
      <c r="F243" s="9"/>
      <c r="G243" s="9"/>
      <c r="H243" s="9"/>
      <c r="I243" s="6"/>
      <c r="J243" s="8"/>
      <c r="K243" s="6"/>
      <c r="L243" s="7"/>
      <c r="M243" s="7"/>
      <c r="N243" s="7"/>
      <c r="O243" s="6"/>
      <c r="P243" s="5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 x14ac:dyDescent="0.25">
      <c r="A244" s="11"/>
      <c r="B244" s="10"/>
      <c r="C244" s="9"/>
      <c r="D244" s="9"/>
      <c r="E244" s="9"/>
      <c r="F244" s="9"/>
      <c r="G244" s="9"/>
      <c r="H244" s="9"/>
      <c r="I244" s="6"/>
      <c r="J244" s="8"/>
      <c r="K244" s="6"/>
      <c r="L244" s="7"/>
      <c r="M244" s="7"/>
      <c r="N244" s="7"/>
      <c r="O244" s="6"/>
      <c r="P244" s="5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 x14ac:dyDescent="0.25">
      <c r="A245" s="11"/>
      <c r="B245" s="10"/>
      <c r="C245" s="9"/>
      <c r="D245" s="9"/>
      <c r="E245" s="9"/>
      <c r="F245" s="9"/>
      <c r="G245" s="9"/>
      <c r="H245" s="9"/>
      <c r="I245" s="6"/>
      <c r="J245" s="8"/>
      <c r="K245" s="6"/>
      <c r="L245" s="7"/>
      <c r="M245" s="7"/>
      <c r="N245" s="7"/>
      <c r="O245" s="6"/>
      <c r="P245" s="5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 x14ac:dyDescent="0.25">
      <c r="A246" s="11"/>
      <c r="B246" s="10"/>
      <c r="C246" s="9"/>
      <c r="D246" s="9"/>
      <c r="E246" s="9"/>
      <c r="F246" s="9"/>
      <c r="G246" s="9"/>
      <c r="H246" s="9"/>
      <c r="I246" s="6"/>
      <c r="J246" s="8"/>
      <c r="K246" s="6"/>
      <c r="L246" s="7"/>
      <c r="M246" s="7"/>
      <c r="N246" s="7"/>
      <c r="O246" s="6"/>
      <c r="P246" s="5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 x14ac:dyDescent="0.25">
      <c r="A247" s="11"/>
      <c r="B247" s="10"/>
      <c r="C247" s="9"/>
      <c r="D247" s="9"/>
      <c r="E247" s="9"/>
      <c r="F247" s="9"/>
      <c r="G247" s="9"/>
      <c r="H247" s="9"/>
      <c r="I247" s="6"/>
      <c r="J247" s="8"/>
      <c r="K247" s="6"/>
      <c r="L247" s="7"/>
      <c r="M247" s="7"/>
      <c r="N247" s="7"/>
      <c r="O247" s="6"/>
      <c r="P247" s="5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 x14ac:dyDescent="0.25">
      <c r="A248" s="11"/>
      <c r="B248" s="10"/>
      <c r="C248" s="9"/>
      <c r="D248" s="9"/>
      <c r="E248" s="9"/>
      <c r="F248" s="9"/>
      <c r="G248" s="9"/>
      <c r="H248" s="9"/>
      <c r="I248" s="6"/>
      <c r="J248" s="8"/>
      <c r="K248" s="6"/>
      <c r="L248" s="7"/>
      <c r="M248" s="7"/>
      <c r="N248" s="7"/>
      <c r="O248" s="6"/>
      <c r="P248" s="5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 x14ac:dyDescent="0.25">
      <c r="A249" s="11"/>
      <c r="B249" s="10"/>
      <c r="C249" s="9"/>
      <c r="D249" s="9"/>
      <c r="E249" s="9"/>
      <c r="F249" s="9"/>
      <c r="G249" s="9"/>
      <c r="H249" s="9"/>
      <c r="I249" s="6"/>
      <c r="J249" s="8"/>
      <c r="K249" s="6"/>
      <c r="L249" s="7"/>
      <c r="M249" s="7"/>
      <c r="N249" s="7"/>
      <c r="O249" s="6"/>
      <c r="P249" s="5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 x14ac:dyDescent="0.25">
      <c r="A250" s="11"/>
      <c r="B250" s="10"/>
      <c r="C250" s="9"/>
      <c r="D250" s="9"/>
      <c r="E250" s="9"/>
      <c r="F250" s="9"/>
      <c r="G250" s="9"/>
      <c r="H250" s="9"/>
      <c r="I250" s="6"/>
      <c r="J250" s="8"/>
      <c r="K250" s="6"/>
      <c r="L250" s="7"/>
      <c r="M250" s="7"/>
      <c r="N250" s="7"/>
      <c r="O250" s="6"/>
      <c r="P250" s="5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 x14ac:dyDescent="0.25">
      <c r="A251" s="11"/>
      <c r="B251" s="10"/>
      <c r="C251" s="9"/>
      <c r="D251" s="9"/>
      <c r="E251" s="9"/>
      <c r="F251" s="9"/>
      <c r="G251" s="9"/>
      <c r="H251" s="9"/>
      <c r="I251" s="6"/>
      <c r="J251" s="8"/>
      <c r="K251" s="6"/>
      <c r="L251" s="7"/>
      <c r="M251" s="7"/>
      <c r="N251" s="7"/>
      <c r="O251" s="6"/>
      <c r="P251" s="5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 x14ac:dyDescent="0.25">
      <c r="A252" s="11"/>
      <c r="B252" s="10"/>
      <c r="C252" s="9"/>
      <c r="D252" s="9"/>
      <c r="E252" s="9"/>
      <c r="F252" s="9"/>
      <c r="G252" s="9"/>
      <c r="H252" s="9"/>
      <c r="I252" s="6"/>
      <c r="J252" s="8"/>
      <c r="K252" s="6"/>
      <c r="L252" s="7"/>
      <c r="M252" s="7"/>
      <c r="N252" s="7"/>
      <c r="O252" s="6"/>
      <c r="P252" s="5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 x14ac:dyDescent="0.25">
      <c r="A253" s="11"/>
      <c r="B253" s="10"/>
      <c r="C253" s="9"/>
      <c r="D253" s="9"/>
      <c r="E253" s="9"/>
      <c r="F253" s="9"/>
      <c r="G253" s="9"/>
      <c r="H253" s="9"/>
      <c r="I253" s="6"/>
      <c r="J253" s="8"/>
      <c r="K253" s="6"/>
      <c r="L253" s="7"/>
      <c r="M253" s="7"/>
      <c r="N253" s="7"/>
      <c r="O253" s="6"/>
      <c r="P253" s="5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 x14ac:dyDescent="0.25">
      <c r="A254" s="11"/>
      <c r="B254" s="10"/>
      <c r="C254" s="9"/>
      <c r="D254" s="9"/>
      <c r="E254" s="9"/>
      <c r="F254" s="9"/>
      <c r="G254" s="9"/>
      <c r="H254" s="9"/>
      <c r="I254" s="6"/>
      <c r="J254" s="8"/>
      <c r="K254" s="6"/>
      <c r="L254" s="7"/>
      <c r="M254" s="7"/>
      <c r="N254" s="7"/>
      <c r="O254" s="6"/>
      <c r="P254" s="5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 x14ac:dyDescent="0.25">
      <c r="A255" s="11"/>
      <c r="B255" s="10"/>
      <c r="C255" s="9"/>
      <c r="D255" s="9"/>
      <c r="E255" s="9"/>
      <c r="F255" s="9"/>
      <c r="G255" s="9"/>
      <c r="H255" s="9"/>
      <c r="I255" s="6"/>
      <c r="J255" s="8"/>
      <c r="K255" s="6"/>
      <c r="L255" s="7"/>
      <c r="M255" s="7"/>
      <c r="N255" s="7"/>
      <c r="O255" s="6"/>
      <c r="P255" s="5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 x14ac:dyDescent="0.25">
      <c r="A256" s="11"/>
      <c r="B256" s="10"/>
      <c r="C256" s="9"/>
      <c r="D256" s="9"/>
      <c r="E256" s="9"/>
      <c r="F256" s="9"/>
      <c r="G256" s="9"/>
      <c r="H256" s="9"/>
      <c r="I256" s="6"/>
      <c r="J256" s="8"/>
      <c r="K256" s="6"/>
      <c r="L256" s="7"/>
      <c r="M256" s="7"/>
      <c r="N256" s="7"/>
      <c r="O256" s="6"/>
      <c r="P256" s="5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 x14ac:dyDescent="0.25">
      <c r="A257" s="11"/>
      <c r="B257" s="10"/>
      <c r="C257" s="9"/>
      <c r="D257" s="9"/>
      <c r="E257" s="9"/>
      <c r="F257" s="9"/>
      <c r="G257" s="9"/>
      <c r="H257" s="9"/>
      <c r="I257" s="6"/>
      <c r="J257" s="8"/>
      <c r="K257" s="6"/>
      <c r="L257" s="7"/>
      <c r="M257" s="7"/>
      <c r="N257" s="7"/>
      <c r="O257" s="6"/>
      <c r="P257" s="5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 x14ac:dyDescent="0.25">
      <c r="A258" s="11"/>
      <c r="B258" s="10"/>
      <c r="C258" s="9"/>
      <c r="D258" s="9"/>
      <c r="E258" s="9"/>
      <c r="F258" s="9"/>
      <c r="G258" s="9"/>
      <c r="H258" s="9"/>
      <c r="I258" s="6"/>
      <c r="J258" s="8"/>
      <c r="K258" s="6"/>
      <c r="L258" s="7"/>
      <c r="M258" s="7"/>
      <c r="N258" s="7"/>
      <c r="O258" s="6"/>
      <c r="P258" s="5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 x14ac:dyDescent="0.25">
      <c r="A259" s="11"/>
      <c r="B259" s="10"/>
      <c r="C259" s="9"/>
      <c r="D259" s="9"/>
      <c r="E259" s="9"/>
      <c r="F259" s="9"/>
      <c r="G259" s="9"/>
      <c r="H259" s="9"/>
      <c r="I259" s="6"/>
      <c r="J259" s="8"/>
      <c r="K259" s="6"/>
      <c r="L259" s="7"/>
      <c r="M259" s="7"/>
      <c r="N259" s="7"/>
      <c r="O259" s="6"/>
      <c r="P259" s="5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 x14ac:dyDescent="0.25">
      <c r="A260" s="11"/>
      <c r="B260" s="10"/>
      <c r="C260" s="9"/>
      <c r="D260" s="9"/>
      <c r="E260" s="9"/>
      <c r="F260" s="9"/>
      <c r="G260" s="9"/>
      <c r="H260" s="9"/>
      <c r="I260" s="6"/>
      <c r="J260" s="8"/>
      <c r="K260" s="6"/>
      <c r="L260" s="7"/>
      <c r="M260" s="7"/>
      <c r="N260" s="7"/>
      <c r="O260" s="6"/>
      <c r="P260" s="5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 x14ac:dyDescent="0.25">
      <c r="A261" s="11"/>
      <c r="B261" s="10"/>
      <c r="C261" s="9"/>
      <c r="D261" s="9"/>
      <c r="E261" s="9"/>
      <c r="F261" s="9"/>
      <c r="G261" s="9"/>
      <c r="H261" s="9"/>
      <c r="I261" s="6"/>
      <c r="J261" s="8"/>
      <c r="K261" s="6"/>
      <c r="L261" s="7"/>
      <c r="M261" s="7"/>
      <c r="N261" s="7"/>
      <c r="O261" s="6"/>
      <c r="P261" s="5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 x14ac:dyDescent="0.25">
      <c r="A262" s="11"/>
      <c r="B262" s="10"/>
      <c r="C262" s="9"/>
      <c r="D262" s="9"/>
      <c r="E262" s="9"/>
      <c r="F262" s="9"/>
      <c r="G262" s="9"/>
      <c r="H262" s="9"/>
      <c r="I262" s="6"/>
      <c r="J262" s="8"/>
      <c r="K262" s="6"/>
      <c r="L262" s="7"/>
      <c r="M262" s="7"/>
      <c r="N262" s="7"/>
      <c r="O262" s="6"/>
      <c r="P262" s="5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 x14ac:dyDescent="0.25">
      <c r="A263" s="11"/>
      <c r="B263" s="10"/>
      <c r="C263" s="9"/>
      <c r="D263" s="9"/>
      <c r="E263" s="9"/>
      <c r="F263" s="9"/>
      <c r="G263" s="9"/>
      <c r="H263" s="9"/>
      <c r="I263" s="6"/>
      <c r="J263" s="8"/>
      <c r="K263" s="6"/>
      <c r="L263" s="7"/>
      <c r="M263" s="7"/>
      <c r="N263" s="7"/>
      <c r="O263" s="6"/>
      <c r="P263" s="5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 x14ac:dyDescent="0.25">
      <c r="A264" s="11"/>
      <c r="B264" s="10"/>
      <c r="C264" s="9"/>
      <c r="D264" s="9"/>
      <c r="E264" s="9"/>
      <c r="F264" s="9"/>
      <c r="G264" s="9"/>
      <c r="H264" s="9"/>
      <c r="I264" s="6"/>
      <c r="J264" s="8"/>
      <c r="K264" s="6"/>
      <c r="L264" s="7"/>
      <c r="M264" s="7"/>
      <c r="N264" s="7"/>
      <c r="O264" s="6"/>
      <c r="P264" s="5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 x14ac:dyDescent="0.25">
      <c r="A265" s="11"/>
      <c r="B265" s="10"/>
      <c r="C265" s="9"/>
      <c r="D265" s="9"/>
      <c r="E265" s="9"/>
      <c r="F265" s="9"/>
      <c r="G265" s="9"/>
      <c r="H265" s="9"/>
      <c r="I265" s="6"/>
      <c r="J265" s="8"/>
      <c r="K265" s="6"/>
      <c r="L265" s="7"/>
      <c r="M265" s="7"/>
      <c r="N265" s="7"/>
      <c r="O265" s="6"/>
      <c r="P265" s="5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 x14ac:dyDescent="0.25">
      <c r="A266" s="11"/>
      <c r="B266" s="10"/>
      <c r="C266" s="9"/>
      <c r="D266" s="9"/>
      <c r="E266" s="9"/>
      <c r="F266" s="9"/>
      <c r="G266" s="9"/>
      <c r="H266" s="9"/>
      <c r="I266" s="6"/>
      <c r="J266" s="8"/>
      <c r="K266" s="6"/>
      <c r="L266" s="7"/>
      <c r="M266" s="7"/>
      <c r="N266" s="7"/>
      <c r="O266" s="6"/>
      <c r="P266" s="5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 x14ac:dyDescent="0.25">
      <c r="A267" s="11"/>
      <c r="B267" s="10"/>
      <c r="C267" s="9"/>
      <c r="D267" s="9"/>
      <c r="E267" s="9"/>
      <c r="F267" s="9"/>
      <c r="G267" s="9"/>
      <c r="H267" s="9"/>
      <c r="I267" s="6"/>
      <c r="J267" s="8"/>
      <c r="K267" s="6"/>
      <c r="L267" s="7"/>
      <c r="M267" s="7"/>
      <c r="N267" s="7"/>
      <c r="O267" s="6"/>
      <c r="P267" s="5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 x14ac:dyDescent="0.25">
      <c r="A268" s="11"/>
      <c r="B268" s="10"/>
      <c r="C268" s="9"/>
      <c r="D268" s="9"/>
      <c r="E268" s="9"/>
      <c r="F268" s="9"/>
      <c r="G268" s="9"/>
      <c r="H268" s="9"/>
      <c r="I268" s="6"/>
      <c r="J268" s="8"/>
      <c r="K268" s="6"/>
      <c r="L268" s="7"/>
      <c r="M268" s="7"/>
      <c r="N268" s="7"/>
      <c r="O268" s="6"/>
      <c r="P268" s="5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 x14ac:dyDescent="0.25">
      <c r="A269" s="11"/>
      <c r="B269" s="10"/>
      <c r="C269" s="9"/>
      <c r="D269" s="9"/>
      <c r="E269" s="9"/>
      <c r="F269" s="9"/>
      <c r="G269" s="9"/>
      <c r="H269" s="9"/>
      <c r="I269" s="6"/>
      <c r="J269" s="8"/>
      <c r="K269" s="6"/>
      <c r="L269" s="7"/>
      <c r="M269" s="7"/>
      <c r="N269" s="7"/>
      <c r="O269" s="6"/>
      <c r="P269" s="5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2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2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2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2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2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2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2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2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2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5.75" customHeight="1" x14ac:dyDescent="0.25">
      <c r="F279" s="3"/>
      <c r="P279" s="2"/>
    </row>
    <row r="280" spans="1:32" ht="15.75" customHeight="1" x14ac:dyDescent="0.25">
      <c r="F280" s="3"/>
      <c r="P280" s="2"/>
    </row>
    <row r="281" spans="1:32" ht="15.75" customHeight="1" x14ac:dyDescent="0.25">
      <c r="F281" s="3"/>
      <c r="P281" s="2"/>
    </row>
    <row r="282" spans="1:32" ht="15.75" customHeight="1" x14ac:dyDescent="0.25">
      <c r="F282" s="3"/>
      <c r="P282" s="2"/>
    </row>
    <row r="283" spans="1:32" ht="15.75" customHeight="1" x14ac:dyDescent="0.25">
      <c r="F283" s="3"/>
      <c r="P283" s="2"/>
    </row>
    <row r="284" spans="1:32" ht="15.75" customHeight="1" x14ac:dyDescent="0.25">
      <c r="F284" s="3"/>
      <c r="P284" s="2"/>
    </row>
    <row r="285" spans="1:32" ht="15.75" customHeight="1" x14ac:dyDescent="0.25">
      <c r="F285" s="3"/>
      <c r="P285" s="2"/>
    </row>
    <row r="286" spans="1:32" ht="15.75" customHeight="1" x14ac:dyDescent="0.25">
      <c r="F286" s="3"/>
      <c r="P286" s="2"/>
    </row>
    <row r="287" spans="1:32" ht="15.75" customHeight="1" x14ac:dyDescent="0.25">
      <c r="F287" s="3"/>
      <c r="P287" s="2"/>
    </row>
    <row r="288" spans="1:32" ht="15.75" customHeight="1" x14ac:dyDescent="0.25">
      <c r="F288" s="3"/>
      <c r="P288" s="2"/>
    </row>
    <row r="289" spans="6:16" ht="15.75" customHeight="1" x14ac:dyDescent="0.25">
      <c r="F289" s="3"/>
      <c r="P289" s="2"/>
    </row>
    <row r="290" spans="6:16" ht="15.75" customHeight="1" x14ac:dyDescent="0.25">
      <c r="F290" s="3"/>
      <c r="P290" s="2"/>
    </row>
    <row r="291" spans="6:16" ht="15.75" customHeight="1" x14ac:dyDescent="0.25">
      <c r="F291" s="3"/>
      <c r="P291" s="2"/>
    </row>
    <row r="292" spans="6:16" ht="15.75" customHeight="1" x14ac:dyDescent="0.25">
      <c r="F292" s="3"/>
      <c r="P292" s="2"/>
    </row>
    <row r="293" spans="6:16" ht="15.75" customHeight="1" x14ac:dyDescent="0.25">
      <c r="F293" s="3"/>
      <c r="P293" s="2"/>
    </row>
    <row r="294" spans="6:16" ht="15.75" customHeight="1" x14ac:dyDescent="0.25">
      <c r="F294" s="3"/>
      <c r="P294" s="2"/>
    </row>
    <row r="295" spans="6:16" ht="15.75" customHeight="1" x14ac:dyDescent="0.25">
      <c r="F295" s="3"/>
      <c r="P295" s="2"/>
    </row>
    <row r="296" spans="6:16" ht="15.75" customHeight="1" x14ac:dyDescent="0.25">
      <c r="F296" s="3"/>
      <c r="P296" s="2"/>
    </row>
    <row r="297" spans="6:16" ht="15.75" customHeight="1" x14ac:dyDescent="0.25">
      <c r="F297" s="3"/>
      <c r="P297" s="2"/>
    </row>
    <row r="298" spans="6:16" ht="15.75" customHeight="1" x14ac:dyDescent="0.25">
      <c r="F298" s="3"/>
      <c r="P298" s="2"/>
    </row>
    <row r="299" spans="6:16" ht="15.75" customHeight="1" x14ac:dyDescent="0.25">
      <c r="F299" s="3"/>
      <c r="P299" s="2"/>
    </row>
    <row r="300" spans="6:16" ht="15.75" customHeight="1" x14ac:dyDescent="0.25">
      <c r="F300" s="3"/>
      <c r="P300" s="2"/>
    </row>
    <row r="301" spans="6:16" ht="15.75" customHeight="1" x14ac:dyDescent="0.25">
      <c r="F301" s="3"/>
      <c r="P301" s="2"/>
    </row>
    <row r="302" spans="6:16" ht="15.75" customHeight="1" x14ac:dyDescent="0.25">
      <c r="F302" s="3"/>
      <c r="P302" s="2"/>
    </row>
    <row r="303" spans="6:16" ht="15.75" customHeight="1" x14ac:dyDescent="0.25">
      <c r="F303" s="3"/>
      <c r="P303" s="2"/>
    </row>
    <row r="304" spans="6:16" ht="15.75" customHeight="1" x14ac:dyDescent="0.25">
      <c r="F304" s="3"/>
      <c r="P304" s="2"/>
    </row>
    <row r="305" spans="6:16" ht="15.75" customHeight="1" x14ac:dyDescent="0.25">
      <c r="F305" s="3"/>
      <c r="P305" s="2"/>
    </row>
    <row r="306" spans="6:16" ht="15.75" customHeight="1" x14ac:dyDescent="0.25">
      <c r="F306" s="3"/>
      <c r="P306" s="2"/>
    </row>
    <row r="307" spans="6:16" ht="15.75" customHeight="1" x14ac:dyDescent="0.25">
      <c r="F307" s="3"/>
      <c r="P307" s="2"/>
    </row>
    <row r="308" spans="6:16" ht="15.75" customHeight="1" x14ac:dyDescent="0.25">
      <c r="F308" s="3"/>
      <c r="P308" s="2"/>
    </row>
    <row r="309" spans="6:16" ht="15.75" customHeight="1" x14ac:dyDescent="0.25">
      <c r="F309" s="3"/>
      <c r="P309" s="2"/>
    </row>
    <row r="310" spans="6:16" ht="15.75" customHeight="1" x14ac:dyDescent="0.25">
      <c r="F310" s="3"/>
      <c r="P310" s="2"/>
    </row>
    <row r="311" spans="6:16" ht="15.75" customHeight="1" x14ac:dyDescent="0.25">
      <c r="F311" s="3"/>
      <c r="P311" s="2"/>
    </row>
    <row r="312" spans="6:16" ht="15.75" customHeight="1" x14ac:dyDescent="0.25">
      <c r="F312" s="3"/>
      <c r="P312" s="2"/>
    </row>
    <row r="313" spans="6:16" ht="15.75" customHeight="1" x14ac:dyDescent="0.25">
      <c r="F313" s="3"/>
      <c r="P313" s="2"/>
    </row>
    <row r="314" spans="6:16" ht="15.75" customHeight="1" x14ac:dyDescent="0.25">
      <c r="F314" s="3"/>
      <c r="P314" s="2"/>
    </row>
    <row r="315" spans="6:16" ht="15.75" customHeight="1" x14ac:dyDescent="0.25">
      <c r="F315" s="3"/>
      <c r="P315" s="2"/>
    </row>
    <row r="316" spans="6:16" ht="15.75" customHeight="1" x14ac:dyDescent="0.25">
      <c r="F316" s="3"/>
      <c r="P316" s="2"/>
    </row>
    <row r="317" spans="6:16" ht="15.75" customHeight="1" x14ac:dyDescent="0.25">
      <c r="F317" s="3"/>
      <c r="P317" s="2"/>
    </row>
    <row r="318" spans="6:16" ht="15.75" customHeight="1" x14ac:dyDescent="0.25">
      <c r="F318" s="3"/>
      <c r="P318" s="2"/>
    </row>
    <row r="319" spans="6:16" ht="15.75" customHeight="1" x14ac:dyDescent="0.25">
      <c r="F319" s="3"/>
      <c r="P319" s="2"/>
    </row>
    <row r="320" spans="6:16" ht="15.75" customHeight="1" x14ac:dyDescent="0.25">
      <c r="F320" s="3"/>
      <c r="P320" s="2"/>
    </row>
    <row r="321" spans="6:16" ht="15.75" customHeight="1" x14ac:dyDescent="0.25">
      <c r="F321" s="3"/>
      <c r="P321" s="2"/>
    </row>
    <row r="322" spans="6:16" ht="15.75" customHeight="1" x14ac:dyDescent="0.25">
      <c r="F322" s="3"/>
      <c r="P322" s="2"/>
    </row>
    <row r="323" spans="6:16" ht="15.75" customHeight="1" x14ac:dyDescent="0.25">
      <c r="F323" s="3"/>
      <c r="P323" s="2"/>
    </row>
    <row r="324" spans="6:16" ht="15.75" customHeight="1" x14ac:dyDescent="0.25">
      <c r="F324" s="3"/>
      <c r="P324" s="2"/>
    </row>
    <row r="325" spans="6:16" ht="15.75" customHeight="1" x14ac:dyDescent="0.25">
      <c r="F325" s="3"/>
      <c r="P325" s="2"/>
    </row>
    <row r="326" spans="6:16" ht="15.75" customHeight="1" x14ac:dyDescent="0.25">
      <c r="F326" s="3"/>
      <c r="P326" s="2"/>
    </row>
    <row r="327" spans="6:16" ht="15.75" customHeight="1" x14ac:dyDescent="0.25">
      <c r="F327" s="3"/>
      <c r="P327" s="2"/>
    </row>
    <row r="328" spans="6:16" ht="15.75" customHeight="1" x14ac:dyDescent="0.25">
      <c r="F328" s="3"/>
      <c r="P328" s="2"/>
    </row>
    <row r="329" spans="6:16" ht="15.75" customHeight="1" x14ac:dyDescent="0.25">
      <c r="F329" s="3"/>
      <c r="P329" s="2"/>
    </row>
    <row r="330" spans="6:16" ht="15.75" customHeight="1" x14ac:dyDescent="0.25">
      <c r="F330" s="3"/>
      <c r="P330" s="2"/>
    </row>
    <row r="331" spans="6:16" ht="15.75" customHeight="1" x14ac:dyDescent="0.25">
      <c r="F331" s="3"/>
      <c r="P331" s="2"/>
    </row>
    <row r="332" spans="6:16" ht="15.75" customHeight="1" x14ac:dyDescent="0.25">
      <c r="F332" s="3"/>
      <c r="P332" s="2"/>
    </row>
    <row r="333" spans="6:16" ht="15.75" customHeight="1" x14ac:dyDescent="0.25">
      <c r="F333" s="3"/>
      <c r="P333" s="2"/>
    </row>
    <row r="334" spans="6:16" ht="15.75" customHeight="1" x14ac:dyDescent="0.25">
      <c r="F334" s="3"/>
      <c r="P334" s="2"/>
    </row>
    <row r="335" spans="6:16" ht="15.75" customHeight="1" x14ac:dyDescent="0.25">
      <c r="F335" s="3"/>
      <c r="P335" s="2"/>
    </row>
    <row r="336" spans="6:16" ht="15.75" customHeight="1" x14ac:dyDescent="0.25">
      <c r="F336" s="3"/>
      <c r="P336" s="2"/>
    </row>
    <row r="337" spans="6:16" ht="15.75" customHeight="1" x14ac:dyDescent="0.25">
      <c r="F337" s="3"/>
      <c r="P337" s="2"/>
    </row>
    <row r="338" spans="6:16" ht="15.75" customHeight="1" x14ac:dyDescent="0.25">
      <c r="F338" s="3"/>
      <c r="P338" s="2"/>
    </row>
    <row r="339" spans="6:16" ht="15.75" customHeight="1" x14ac:dyDescent="0.25">
      <c r="F339" s="3"/>
      <c r="P339" s="2"/>
    </row>
    <row r="340" spans="6:16" ht="15.75" customHeight="1" x14ac:dyDescent="0.25">
      <c r="F340" s="3"/>
      <c r="P340" s="2"/>
    </row>
    <row r="341" spans="6:16" ht="15.75" customHeight="1" x14ac:dyDescent="0.25">
      <c r="F341" s="3"/>
      <c r="P341" s="2"/>
    </row>
    <row r="342" spans="6:16" ht="15.75" customHeight="1" x14ac:dyDescent="0.25">
      <c r="F342" s="3"/>
      <c r="P342" s="2"/>
    </row>
    <row r="343" spans="6:16" ht="15.75" customHeight="1" x14ac:dyDescent="0.25">
      <c r="F343" s="3"/>
      <c r="P343" s="2"/>
    </row>
    <row r="344" spans="6:16" ht="15.75" customHeight="1" x14ac:dyDescent="0.25">
      <c r="F344" s="3"/>
      <c r="P344" s="2"/>
    </row>
    <row r="345" spans="6:16" ht="15.75" customHeight="1" x14ac:dyDescent="0.25">
      <c r="F345" s="3"/>
      <c r="P345" s="2"/>
    </row>
    <row r="346" spans="6:16" ht="15.75" customHeight="1" x14ac:dyDescent="0.25">
      <c r="F346" s="3"/>
      <c r="P346" s="2"/>
    </row>
    <row r="347" spans="6:16" ht="15.75" customHeight="1" x14ac:dyDescent="0.25">
      <c r="F347" s="3"/>
      <c r="P347" s="2"/>
    </row>
    <row r="348" spans="6:16" ht="15.75" customHeight="1" x14ac:dyDescent="0.25">
      <c r="F348" s="3"/>
      <c r="P348" s="2"/>
    </row>
    <row r="349" spans="6:16" ht="15.75" customHeight="1" x14ac:dyDescent="0.25">
      <c r="F349" s="3"/>
      <c r="P349" s="2"/>
    </row>
    <row r="350" spans="6:16" ht="15.75" customHeight="1" x14ac:dyDescent="0.25">
      <c r="F350" s="3"/>
      <c r="P350" s="2"/>
    </row>
    <row r="351" spans="6:16" ht="15.75" customHeight="1" x14ac:dyDescent="0.25">
      <c r="F351" s="3"/>
      <c r="P351" s="2"/>
    </row>
    <row r="352" spans="6:16" ht="15.75" customHeight="1" x14ac:dyDescent="0.25">
      <c r="F352" s="3"/>
      <c r="P352" s="2"/>
    </row>
    <row r="353" spans="6:16" ht="15.75" customHeight="1" x14ac:dyDescent="0.25">
      <c r="F353" s="3"/>
      <c r="P353" s="2"/>
    </row>
    <row r="354" spans="6:16" ht="15.75" customHeight="1" x14ac:dyDescent="0.25">
      <c r="F354" s="3"/>
      <c r="P354" s="2"/>
    </row>
    <row r="355" spans="6:16" ht="15.75" customHeight="1" x14ac:dyDescent="0.25">
      <c r="F355" s="3"/>
      <c r="P355" s="2"/>
    </row>
    <row r="356" spans="6:16" ht="15.75" customHeight="1" x14ac:dyDescent="0.25">
      <c r="F356" s="3"/>
      <c r="P356" s="2"/>
    </row>
    <row r="357" spans="6:16" ht="15.75" customHeight="1" x14ac:dyDescent="0.25">
      <c r="F357" s="3"/>
      <c r="P357" s="2"/>
    </row>
    <row r="358" spans="6:16" ht="15.75" customHeight="1" x14ac:dyDescent="0.25">
      <c r="F358" s="3"/>
      <c r="P358" s="2"/>
    </row>
    <row r="359" spans="6:16" ht="15.75" customHeight="1" x14ac:dyDescent="0.25">
      <c r="F359" s="3"/>
      <c r="P359" s="2"/>
    </row>
    <row r="360" spans="6:16" ht="15.75" customHeight="1" x14ac:dyDescent="0.25">
      <c r="F360" s="3"/>
      <c r="P360" s="2"/>
    </row>
    <row r="361" spans="6:16" ht="15.75" customHeight="1" x14ac:dyDescent="0.25">
      <c r="F361" s="3"/>
      <c r="P361" s="2"/>
    </row>
    <row r="362" spans="6:16" ht="15.75" customHeight="1" x14ac:dyDescent="0.25">
      <c r="F362" s="3"/>
      <c r="P362" s="2"/>
    </row>
    <row r="363" spans="6:16" ht="15.75" customHeight="1" x14ac:dyDescent="0.25">
      <c r="F363" s="3"/>
      <c r="P363" s="2"/>
    </row>
    <row r="364" spans="6:16" ht="15.75" customHeight="1" x14ac:dyDescent="0.25">
      <c r="F364" s="3"/>
      <c r="P364" s="2"/>
    </row>
    <row r="365" spans="6:16" ht="15.75" customHeight="1" x14ac:dyDescent="0.25">
      <c r="F365" s="3"/>
      <c r="P365" s="2"/>
    </row>
    <row r="366" spans="6:16" ht="15.75" customHeight="1" x14ac:dyDescent="0.25">
      <c r="F366" s="3"/>
      <c r="P366" s="2"/>
    </row>
    <row r="367" spans="6:16" ht="15.75" customHeight="1" x14ac:dyDescent="0.25">
      <c r="F367" s="3"/>
      <c r="P367" s="2"/>
    </row>
    <row r="368" spans="6:16" ht="15.75" customHeight="1" x14ac:dyDescent="0.25">
      <c r="F368" s="3"/>
      <c r="P368" s="2"/>
    </row>
    <row r="369" spans="6:16" ht="15.75" customHeight="1" x14ac:dyDescent="0.25">
      <c r="F369" s="3"/>
      <c r="P369" s="2"/>
    </row>
    <row r="370" spans="6:16" ht="15.75" customHeight="1" x14ac:dyDescent="0.25">
      <c r="F370" s="3"/>
      <c r="P370" s="2"/>
    </row>
    <row r="371" spans="6:16" ht="15.75" customHeight="1" x14ac:dyDescent="0.25">
      <c r="F371" s="3"/>
      <c r="P371" s="2"/>
    </row>
    <row r="372" spans="6:16" ht="15.75" customHeight="1" x14ac:dyDescent="0.25">
      <c r="F372" s="3"/>
      <c r="P372" s="2"/>
    </row>
    <row r="373" spans="6:16" ht="15.75" customHeight="1" x14ac:dyDescent="0.25">
      <c r="F373" s="3"/>
      <c r="P373" s="2"/>
    </row>
    <row r="374" spans="6:16" ht="15.75" customHeight="1" x14ac:dyDescent="0.25">
      <c r="F374" s="3"/>
      <c r="P374" s="2"/>
    </row>
    <row r="375" spans="6:16" ht="15.75" customHeight="1" x14ac:dyDescent="0.25">
      <c r="F375" s="3"/>
      <c r="P375" s="2"/>
    </row>
    <row r="376" spans="6:16" ht="15.75" customHeight="1" x14ac:dyDescent="0.25">
      <c r="F376" s="3"/>
      <c r="P376" s="2"/>
    </row>
    <row r="377" spans="6:16" ht="15.75" customHeight="1" x14ac:dyDescent="0.25">
      <c r="F377" s="3"/>
      <c r="P377" s="2"/>
    </row>
    <row r="378" spans="6:16" ht="15.75" customHeight="1" x14ac:dyDescent="0.25">
      <c r="F378" s="3"/>
      <c r="P378" s="2"/>
    </row>
    <row r="379" spans="6:16" ht="15.75" customHeight="1" x14ac:dyDescent="0.25">
      <c r="F379" s="3"/>
      <c r="P379" s="2"/>
    </row>
    <row r="380" spans="6:16" ht="15.75" customHeight="1" x14ac:dyDescent="0.25">
      <c r="F380" s="3"/>
      <c r="P380" s="2"/>
    </row>
    <row r="381" spans="6:16" ht="15.75" customHeight="1" x14ac:dyDescent="0.25">
      <c r="F381" s="3"/>
      <c r="P381" s="2"/>
    </row>
    <row r="382" spans="6:16" ht="15.75" customHeight="1" x14ac:dyDescent="0.25">
      <c r="F382" s="3"/>
      <c r="P382" s="2"/>
    </row>
    <row r="383" spans="6:16" ht="15.75" customHeight="1" x14ac:dyDescent="0.25">
      <c r="F383" s="3"/>
      <c r="P383" s="2"/>
    </row>
    <row r="384" spans="6:16" ht="15.75" customHeight="1" x14ac:dyDescent="0.25">
      <c r="F384" s="3"/>
      <c r="P384" s="2"/>
    </row>
    <row r="385" spans="6:16" ht="15.75" customHeight="1" x14ac:dyDescent="0.25">
      <c r="F385" s="3"/>
      <c r="P385" s="2"/>
    </row>
    <row r="386" spans="6:16" ht="15.75" customHeight="1" x14ac:dyDescent="0.25">
      <c r="F386" s="3"/>
      <c r="P386" s="2"/>
    </row>
    <row r="387" spans="6:16" ht="15.75" customHeight="1" x14ac:dyDescent="0.25">
      <c r="F387" s="3"/>
      <c r="P387" s="2"/>
    </row>
    <row r="388" spans="6:16" ht="15.75" customHeight="1" x14ac:dyDescent="0.25">
      <c r="F388" s="3"/>
      <c r="P388" s="2"/>
    </row>
    <row r="389" spans="6:16" ht="15.75" customHeight="1" x14ac:dyDescent="0.25">
      <c r="F389" s="3"/>
      <c r="P389" s="2"/>
    </row>
    <row r="390" spans="6:16" ht="15.75" customHeight="1" x14ac:dyDescent="0.25">
      <c r="F390" s="3"/>
      <c r="P390" s="2"/>
    </row>
    <row r="391" spans="6:16" ht="15.75" customHeight="1" x14ac:dyDescent="0.25">
      <c r="F391" s="3"/>
      <c r="P391" s="2"/>
    </row>
    <row r="392" spans="6:16" ht="15.75" customHeight="1" x14ac:dyDescent="0.25">
      <c r="F392" s="3"/>
      <c r="P392" s="2"/>
    </row>
    <row r="393" spans="6:16" ht="15.75" customHeight="1" x14ac:dyDescent="0.25">
      <c r="F393" s="3"/>
      <c r="P393" s="2"/>
    </row>
    <row r="394" spans="6:16" ht="15.75" customHeight="1" x14ac:dyDescent="0.25">
      <c r="F394" s="3"/>
      <c r="P394" s="2"/>
    </row>
    <row r="395" spans="6:16" ht="15.75" customHeight="1" x14ac:dyDescent="0.25">
      <c r="F395" s="3"/>
      <c r="P395" s="2"/>
    </row>
    <row r="396" spans="6:16" ht="15.75" customHeight="1" x14ac:dyDescent="0.25">
      <c r="F396" s="3"/>
      <c r="P396" s="2"/>
    </row>
    <row r="397" spans="6:16" ht="15.75" customHeight="1" x14ac:dyDescent="0.25">
      <c r="F397" s="3"/>
      <c r="P397" s="2"/>
    </row>
    <row r="398" spans="6:16" ht="15.75" customHeight="1" x14ac:dyDescent="0.25">
      <c r="F398" s="3"/>
      <c r="P398" s="2"/>
    </row>
    <row r="399" spans="6:16" ht="15.75" customHeight="1" x14ac:dyDescent="0.25">
      <c r="F399" s="3"/>
      <c r="P399" s="2"/>
    </row>
    <row r="400" spans="6:16" ht="15.75" customHeight="1" x14ac:dyDescent="0.25">
      <c r="F400" s="3"/>
      <c r="P400" s="2"/>
    </row>
    <row r="401" spans="6:16" ht="15.75" customHeight="1" x14ac:dyDescent="0.25">
      <c r="F401" s="3"/>
      <c r="P401" s="2"/>
    </row>
    <row r="402" spans="6:16" ht="15.75" customHeight="1" x14ac:dyDescent="0.25">
      <c r="F402" s="3"/>
      <c r="P402" s="2"/>
    </row>
    <row r="403" spans="6:16" ht="15.75" customHeight="1" x14ac:dyDescent="0.25">
      <c r="F403" s="3"/>
      <c r="P403" s="2"/>
    </row>
    <row r="404" spans="6:16" ht="15.75" customHeight="1" x14ac:dyDescent="0.25">
      <c r="F404" s="3"/>
      <c r="P404" s="2"/>
    </row>
    <row r="405" spans="6:16" ht="15.75" customHeight="1" x14ac:dyDescent="0.25">
      <c r="F405" s="3"/>
      <c r="P405" s="2"/>
    </row>
    <row r="406" spans="6:16" ht="15.75" customHeight="1" x14ac:dyDescent="0.25">
      <c r="F406" s="3"/>
      <c r="P406" s="2"/>
    </row>
    <row r="407" spans="6:16" ht="15.75" customHeight="1" x14ac:dyDescent="0.25">
      <c r="F407" s="3"/>
      <c r="P407" s="2"/>
    </row>
    <row r="408" spans="6:16" ht="15.75" customHeight="1" x14ac:dyDescent="0.25">
      <c r="F408" s="3"/>
      <c r="P408" s="2"/>
    </row>
    <row r="409" spans="6:16" ht="15.75" customHeight="1" x14ac:dyDescent="0.25">
      <c r="F409" s="3"/>
      <c r="P409" s="2"/>
    </row>
    <row r="410" spans="6:16" ht="15.75" customHeight="1" x14ac:dyDescent="0.25">
      <c r="F410" s="3"/>
      <c r="P410" s="2"/>
    </row>
    <row r="411" spans="6:16" ht="15.75" customHeight="1" x14ac:dyDescent="0.25">
      <c r="F411" s="3"/>
      <c r="P411" s="2"/>
    </row>
    <row r="412" spans="6:16" ht="15.75" customHeight="1" x14ac:dyDescent="0.25">
      <c r="F412" s="3"/>
      <c r="P412" s="2"/>
    </row>
    <row r="413" spans="6:16" ht="15.75" customHeight="1" x14ac:dyDescent="0.25">
      <c r="F413" s="3"/>
      <c r="P413" s="2"/>
    </row>
    <row r="414" spans="6:16" ht="15.75" customHeight="1" x14ac:dyDescent="0.25">
      <c r="F414" s="3"/>
      <c r="P414" s="2"/>
    </row>
    <row r="415" spans="6:16" ht="15.75" customHeight="1" x14ac:dyDescent="0.25">
      <c r="F415" s="3"/>
      <c r="P415" s="2"/>
    </row>
    <row r="416" spans="6:16" ht="15.75" customHeight="1" x14ac:dyDescent="0.25">
      <c r="F416" s="3"/>
      <c r="P416" s="2"/>
    </row>
    <row r="417" spans="6:16" ht="15.75" customHeight="1" x14ac:dyDescent="0.25">
      <c r="F417" s="3"/>
      <c r="P417" s="2"/>
    </row>
    <row r="418" spans="6:16" ht="15.75" customHeight="1" x14ac:dyDescent="0.25">
      <c r="F418" s="3"/>
      <c r="P418" s="2"/>
    </row>
    <row r="419" spans="6:16" ht="15.75" customHeight="1" x14ac:dyDescent="0.25">
      <c r="F419" s="3"/>
      <c r="P419" s="2"/>
    </row>
    <row r="420" spans="6:16" ht="15.75" customHeight="1" x14ac:dyDescent="0.25">
      <c r="F420" s="3"/>
      <c r="P420" s="2"/>
    </row>
    <row r="421" spans="6:16" ht="15.75" customHeight="1" x14ac:dyDescent="0.25">
      <c r="F421" s="3"/>
      <c r="P421" s="2"/>
    </row>
    <row r="422" spans="6:16" ht="15.75" customHeight="1" x14ac:dyDescent="0.25">
      <c r="F422" s="3"/>
      <c r="P422" s="2"/>
    </row>
    <row r="423" spans="6:16" ht="15.75" customHeight="1" x14ac:dyDescent="0.25">
      <c r="F423" s="3"/>
      <c r="P423" s="2"/>
    </row>
    <row r="424" spans="6:16" ht="15.75" customHeight="1" x14ac:dyDescent="0.25">
      <c r="F424" s="3"/>
      <c r="P424" s="2"/>
    </row>
    <row r="425" spans="6:16" ht="15.75" customHeight="1" x14ac:dyDescent="0.25">
      <c r="F425" s="3"/>
      <c r="P425" s="2"/>
    </row>
    <row r="426" spans="6:16" ht="15.75" customHeight="1" x14ac:dyDescent="0.25">
      <c r="F426" s="3"/>
      <c r="P426" s="2"/>
    </row>
    <row r="427" spans="6:16" ht="15.75" customHeight="1" x14ac:dyDescent="0.25">
      <c r="F427" s="3"/>
      <c r="P427" s="2"/>
    </row>
    <row r="428" spans="6:16" ht="15.75" customHeight="1" x14ac:dyDescent="0.25">
      <c r="F428" s="3"/>
      <c r="P428" s="2"/>
    </row>
    <row r="429" spans="6:16" ht="15.75" customHeight="1" x14ac:dyDescent="0.25">
      <c r="F429" s="3"/>
      <c r="P429" s="2"/>
    </row>
    <row r="430" spans="6:16" ht="15.75" customHeight="1" x14ac:dyDescent="0.25">
      <c r="F430" s="3"/>
      <c r="P430" s="2"/>
    </row>
    <row r="431" spans="6:16" ht="15.75" customHeight="1" x14ac:dyDescent="0.25">
      <c r="F431" s="3"/>
      <c r="P431" s="2"/>
    </row>
    <row r="432" spans="6:16" ht="15.75" customHeight="1" x14ac:dyDescent="0.25">
      <c r="F432" s="3"/>
      <c r="P432" s="2"/>
    </row>
    <row r="433" spans="6:16" ht="15.75" customHeight="1" x14ac:dyDescent="0.25">
      <c r="F433" s="3"/>
      <c r="P433" s="2"/>
    </row>
    <row r="434" spans="6:16" ht="15.75" customHeight="1" x14ac:dyDescent="0.25">
      <c r="F434" s="3"/>
      <c r="P434" s="2"/>
    </row>
    <row r="435" spans="6:16" ht="15.75" customHeight="1" x14ac:dyDescent="0.25">
      <c r="F435" s="3"/>
      <c r="P435" s="2"/>
    </row>
    <row r="436" spans="6:16" ht="15.75" customHeight="1" x14ac:dyDescent="0.25">
      <c r="F436" s="3"/>
      <c r="P436" s="2"/>
    </row>
    <row r="437" spans="6:16" ht="15.75" customHeight="1" x14ac:dyDescent="0.25">
      <c r="F437" s="3"/>
      <c r="P437" s="2"/>
    </row>
    <row r="438" spans="6:16" ht="15.75" customHeight="1" x14ac:dyDescent="0.25">
      <c r="F438" s="3"/>
      <c r="P438" s="2"/>
    </row>
    <row r="439" spans="6:16" ht="15.75" customHeight="1" x14ac:dyDescent="0.25">
      <c r="F439" s="3"/>
      <c r="P439" s="2"/>
    </row>
    <row r="440" spans="6:16" ht="15.75" customHeight="1" x14ac:dyDescent="0.25">
      <c r="F440" s="3"/>
      <c r="P440" s="2"/>
    </row>
    <row r="441" spans="6:16" ht="15.75" customHeight="1" x14ac:dyDescent="0.25">
      <c r="F441" s="3"/>
      <c r="P441" s="2"/>
    </row>
    <row r="442" spans="6:16" ht="15.75" customHeight="1" x14ac:dyDescent="0.25">
      <c r="F442" s="3"/>
      <c r="P442" s="2"/>
    </row>
    <row r="443" spans="6:16" ht="15.75" customHeight="1" x14ac:dyDescent="0.25">
      <c r="F443" s="3"/>
      <c r="P443" s="2"/>
    </row>
    <row r="444" spans="6:16" ht="15.75" customHeight="1" x14ac:dyDescent="0.25">
      <c r="F444" s="3"/>
      <c r="P444" s="2"/>
    </row>
    <row r="445" spans="6:16" ht="15.75" customHeight="1" x14ac:dyDescent="0.25">
      <c r="F445" s="3"/>
      <c r="P445" s="2"/>
    </row>
    <row r="446" spans="6:16" ht="15.75" customHeight="1" x14ac:dyDescent="0.25">
      <c r="F446" s="3"/>
      <c r="P446" s="2"/>
    </row>
    <row r="447" spans="6:16" ht="15.75" customHeight="1" x14ac:dyDescent="0.25">
      <c r="F447" s="3"/>
      <c r="P447" s="2"/>
    </row>
    <row r="448" spans="6:16" ht="15.75" customHeight="1" x14ac:dyDescent="0.25">
      <c r="F448" s="3"/>
      <c r="P448" s="2"/>
    </row>
    <row r="449" spans="6:16" ht="15.75" customHeight="1" x14ac:dyDescent="0.25">
      <c r="F449" s="3"/>
      <c r="P449" s="2"/>
    </row>
    <row r="450" spans="6:16" ht="15.75" customHeight="1" x14ac:dyDescent="0.25">
      <c r="F450" s="3"/>
      <c r="P450" s="2"/>
    </row>
    <row r="451" spans="6:16" ht="15.75" customHeight="1" x14ac:dyDescent="0.25">
      <c r="F451" s="3"/>
      <c r="P451" s="2"/>
    </row>
    <row r="452" spans="6:16" ht="15.75" customHeight="1" x14ac:dyDescent="0.25">
      <c r="F452" s="3"/>
      <c r="P452" s="2"/>
    </row>
    <row r="453" spans="6:16" ht="15.75" customHeight="1" x14ac:dyDescent="0.25">
      <c r="F453" s="3"/>
      <c r="P453" s="2"/>
    </row>
    <row r="454" spans="6:16" ht="15.75" customHeight="1" x14ac:dyDescent="0.25">
      <c r="F454" s="3"/>
      <c r="P454" s="2"/>
    </row>
    <row r="455" spans="6:16" ht="15.75" customHeight="1" x14ac:dyDescent="0.25">
      <c r="F455" s="3"/>
      <c r="P455" s="2"/>
    </row>
    <row r="456" spans="6:16" ht="15.75" customHeight="1" x14ac:dyDescent="0.25">
      <c r="F456" s="3"/>
      <c r="P456" s="2"/>
    </row>
    <row r="457" spans="6:16" ht="15.75" customHeight="1" x14ac:dyDescent="0.25">
      <c r="F457" s="3"/>
      <c r="P457" s="2"/>
    </row>
    <row r="458" spans="6:16" ht="15.75" customHeight="1" x14ac:dyDescent="0.25">
      <c r="F458" s="3"/>
      <c r="P458" s="2"/>
    </row>
    <row r="459" spans="6:16" ht="15.75" customHeight="1" x14ac:dyDescent="0.25">
      <c r="F459" s="3"/>
      <c r="P459" s="2"/>
    </row>
    <row r="460" spans="6:16" ht="15.75" customHeight="1" x14ac:dyDescent="0.25">
      <c r="F460" s="3"/>
      <c r="P460" s="2"/>
    </row>
    <row r="461" spans="6:16" ht="15.75" customHeight="1" x14ac:dyDescent="0.25">
      <c r="F461" s="3"/>
      <c r="P461" s="2"/>
    </row>
    <row r="462" spans="6:16" ht="15.75" customHeight="1" x14ac:dyDescent="0.25">
      <c r="F462" s="3"/>
      <c r="P462" s="2"/>
    </row>
    <row r="463" spans="6:16" ht="15.75" customHeight="1" x14ac:dyDescent="0.25">
      <c r="F463" s="3"/>
      <c r="P463" s="2"/>
    </row>
    <row r="464" spans="6:16" ht="15.75" customHeight="1" x14ac:dyDescent="0.25">
      <c r="F464" s="3"/>
      <c r="P464" s="2"/>
    </row>
    <row r="465" spans="6:16" ht="15.75" customHeight="1" x14ac:dyDescent="0.25">
      <c r="F465" s="3"/>
      <c r="P465" s="2"/>
    </row>
    <row r="466" spans="6:16" ht="15.75" customHeight="1" x14ac:dyDescent="0.25">
      <c r="F466" s="3"/>
      <c r="P466" s="2"/>
    </row>
    <row r="467" spans="6:16" ht="15.75" customHeight="1" x14ac:dyDescent="0.25">
      <c r="F467" s="3"/>
      <c r="P467" s="2"/>
    </row>
    <row r="468" spans="6:16" ht="15.75" customHeight="1" x14ac:dyDescent="0.25">
      <c r="F468" s="3"/>
      <c r="P468" s="2"/>
    </row>
    <row r="469" spans="6:16" ht="15.75" customHeight="1" x14ac:dyDescent="0.25">
      <c r="F469" s="3"/>
      <c r="P469" s="2"/>
    </row>
    <row r="470" spans="6:16" ht="15.75" customHeight="1" x14ac:dyDescent="0.25">
      <c r="F470" s="3"/>
      <c r="P470" s="2"/>
    </row>
    <row r="471" spans="6:16" ht="15.75" customHeight="1" x14ac:dyDescent="0.25">
      <c r="F471" s="3"/>
      <c r="P471" s="2"/>
    </row>
    <row r="472" spans="6:16" ht="15.75" customHeight="1" x14ac:dyDescent="0.25">
      <c r="F472" s="3"/>
      <c r="P472" s="2"/>
    </row>
    <row r="473" spans="6:16" ht="15.75" customHeight="1" x14ac:dyDescent="0.25">
      <c r="F473" s="3"/>
      <c r="P473" s="2"/>
    </row>
    <row r="474" spans="6:16" ht="15.75" customHeight="1" x14ac:dyDescent="0.25">
      <c r="F474" s="3"/>
      <c r="P474" s="2"/>
    </row>
    <row r="475" spans="6:16" ht="15.75" customHeight="1" x14ac:dyDescent="0.25">
      <c r="F475" s="3"/>
      <c r="P475" s="2"/>
    </row>
    <row r="476" spans="6:16" ht="15.75" customHeight="1" x14ac:dyDescent="0.25">
      <c r="F476" s="3"/>
      <c r="P476" s="2"/>
    </row>
    <row r="477" spans="6:16" ht="15.75" customHeight="1" x14ac:dyDescent="0.25">
      <c r="F477" s="3"/>
      <c r="P477" s="2"/>
    </row>
    <row r="478" spans="6:16" ht="15.75" customHeight="1" x14ac:dyDescent="0.25">
      <c r="F478" s="3"/>
      <c r="P478" s="2"/>
    </row>
    <row r="479" spans="6:16" ht="15.75" customHeight="1" x14ac:dyDescent="0.25">
      <c r="F479" s="3"/>
      <c r="P479" s="2"/>
    </row>
    <row r="480" spans="6:16" ht="15.75" customHeight="1" x14ac:dyDescent="0.25">
      <c r="F480" s="3"/>
      <c r="P480" s="2"/>
    </row>
    <row r="481" spans="6:16" ht="15.75" customHeight="1" x14ac:dyDescent="0.25">
      <c r="F481" s="3"/>
      <c r="P481" s="2"/>
    </row>
    <row r="482" spans="6:16" ht="15.75" customHeight="1" x14ac:dyDescent="0.25">
      <c r="F482" s="3"/>
      <c r="P482" s="2"/>
    </row>
    <row r="483" spans="6:16" ht="15.75" customHeight="1" x14ac:dyDescent="0.25">
      <c r="F483" s="3"/>
      <c r="P483" s="2"/>
    </row>
    <row r="484" spans="6:16" ht="15.75" customHeight="1" x14ac:dyDescent="0.25">
      <c r="F484" s="3"/>
      <c r="P484" s="2"/>
    </row>
    <row r="485" spans="6:16" ht="15.75" customHeight="1" x14ac:dyDescent="0.25">
      <c r="F485" s="3"/>
      <c r="P485" s="2"/>
    </row>
    <row r="486" spans="6:16" ht="15.75" customHeight="1" x14ac:dyDescent="0.25">
      <c r="F486" s="3"/>
      <c r="P486" s="2"/>
    </row>
    <row r="487" spans="6:16" ht="15.75" customHeight="1" x14ac:dyDescent="0.25">
      <c r="F487" s="3"/>
      <c r="P487" s="2"/>
    </row>
    <row r="488" spans="6:16" ht="15.75" customHeight="1" x14ac:dyDescent="0.25">
      <c r="F488" s="3"/>
      <c r="P488" s="2"/>
    </row>
    <row r="489" spans="6:16" ht="15.75" customHeight="1" x14ac:dyDescent="0.25">
      <c r="F489" s="3"/>
      <c r="P489" s="2"/>
    </row>
    <row r="490" spans="6:16" ht="15.75" customHeight="1" x14ac:dyDescent="0.25">
      <c r="F490" s="3"/>
      <c r="P490" s="2"/>
    </row>
    <row r="491" spans="6:16" ht="15.75" customHeight="1" x14ac:dyDescent="0.25">
      <c r="F491" s="3"/>
      <c r="P491" s="2"/>
    </row>
    <row r="492" spans="6:16" ht="15.75" customHeight="1" x14ac:dyDescent="0.25">
      <c r="F492" s="3"/>
      <c r="P492" s="2"/>
    </row>
    <row r="493" spans="6:16" ht="15.75" customHeight="1" x14ac:dyDescent="0.25">
      <c r="F493" s="3"/>
      <c r="P493" s="2"/>
    </row>
    <row r="494" spans="6:16" ht="15.75" customHeight="1" x14ac:dyDescent="0.25">
      <c r="F494" s="3"/>
      <c r="P494" s="2"/>
    </row>
    <row r="495" spans="6:16" ht="15.75" customHeight="1" x14ac:dyDescent="0.25">
      <c r="F495" s="3"/>
      <c r="P495" s="2"/>
    </row>
    <row r="496" spans="6:16" ht="15.75" customHeight="1" x14ac:dyDescent="0.25">
      <c r="F496" s="3"/>
      <c r="P496" s="2"/>
    </row>
    <row r="497" spans="6:16" ht="15.75" customHeight="1" x14ac:dyDescent="0.25">
      <c r="F497" s="3"/>
      <c r="P497" s="2"/>
    </row>
    <row r="498" spans="6:16" ht="15.75" customHeight="1" x14ac:dyDescent="0.25">
      <c r="F498" s="3"/>
      <c r="P498" s="2"/>
    </row>
    <row r="499" spans="6:16" ht="15.75" customHeight="1" x14ac:dyDescent="0.25">
      <c r="F499" s="3"/>
      <c r="P499" s="2"/>
    </row>
    <row r="500" spans="6:16" ht="15.75" customHeight="1" x14ac:dyDescent="0.25">
      <c r="F500" s="3"/>
      <c r="P500" s="2"/>
    </row>
    <row r="501" spans="6:16" ht="15.75" customHeight="1" x14ac:dyDescent="0.25">
      <c r="F501" s="3"/>
      <c r="P501" s="2"/>
    </row>
    <row r="502" spans="6:16" ht="15.75" customHeight="1" x14ac:dyDescent="0.25">
      <c r="F502" s="3"/>
      <c r="P502" s="2"/>
    </row>
    <row r="503" spans="6:16" ht="15.75" customHeight="1" x14ac:dyDescent="0.25">
      <c r="F503" s="3"/>
      <c r="P503" s="2"/>
    </row>
    <row r="504" spans="6:16" ht="15.75" customHeight="1" x14ac:dyDescent="0.25">
      <c r="F504" s="3"/>
      <c r="P504" s="2"/>
    </row>
    <row r="505" spans="6:16" ht="15.75" customHeight="1" x14ac:dyDescent="0.25">
      <c r="F505" s="3"/>
      <c r="P505" s="2"/>
    </row>
    <row r="506" spans="6:16" ht="15.75" customHeight="1" x14ac:dyDescent="0.25">
      <c r="F506" s="3"/>
      <c r="P506" s="2"/>
    </row>
    <row r="507" spans="6:16" ht="15.75" customHeight="1" x14ac:dyDescent="0.25">
      <c r="F507" s="3"/>
      <c r="P507" s="2"/>
    </row>
    <row r="508" spans="6:16" ht="15.75" customHeight="1" x14ac:dyDescent="0.25">
      <c r="F508" s="3"/>
      <c r="P508" s="2"/>
    </row>
    <row r="509" spans="6:16" ht="15.75" customHeight="1" x14ac:dyDescent="0.25">
      <c r="F509" s="3"/>
      <c r="P509" s="2"/>
    </row>
    <row r="510" spans="6:16" ht="15.75" customHeight="1" x14ac:dyDescent="0.25">
      <c r="F510" s="3"/>
      <c r="P510" s="2"/>
    </row>
    <row r="511" spans="6:16" ht="15.75" customHeight="1" x14ac:dyDescent="0.25">
      <c r="F511" s="3"/>
      <c r="P511" s="2"/>
    </row>
    <row r="512" spans="6:16" ht="15.75" customHeight="1" x14ac:dyDescent="0.25">
      <c r="F512" s="3"/>
      <c r="P512" s="2"/>
    </row>
    <row r="513" spans="6:16" ht="15.75" customHeight="1" x14ac:dyDescent="0.25">
      <c r="F513" s="3"/>
      <c r="P513" s="2"/>
    </row>
    <row r="514" spans="6:16" ht="15.75" customHeight="1" x14ac:dyDescent="0.25">
      <c r="F514" s="3"/>
      <c r="P514" s="2"/>
    </row>
    <row r="515" spans="6:16" ht="15.75" customHeight="1" x14ac:dyDescent="0.25">
      <c r="F515" s="3"/>
      <c r="P515" s="2"/>
    </row>
    <row r="516" spans="6:16" ht="15.75" customHeight="1" x14ac:dyDescent="0.25">
      <c r="F516" s="3"/>
      <c r="P516" s="2"/>
    </row>
    <row r="517" spans="6:16" ht="15.75" customHeight="1" x14ac:dyDescent="0.25">
      <c r="F517" s="3"/>
      <c r="P517" s="2"/>
    </row>
    <row r="518" spans="6:16" ht="15.75" customHeight="1" x14ac:dyDescent="0.25">
      <c r="F518" s="3"/>
      <c r="P518" s="2"/>
    </row>
    <row r="519" spans="6:16" ht="15.75" customHeight="1" x14ac:dyDescent="0.25">
      <c r="F519" s="3"/>
      <c r="P519" s="2"/>
    </row>
    <row r="520" spans="6:16" ht="15.75" customHeight="1" x14ac:dyDescent="0.25">
      <c r="F520" s="3"/>
      <c r="P520" s="2"/>
    </row>
    <row r="521" spans="6:16" ht="15.75" customHeight="1" x14ac:dyDescent="0.25">
      <c r="F521" s="3"/>
      <c r="P521" s="2"/>
    </row>
    <row r="522" spans="6:16" ht="15.75" customHeight="1" x14ac:dyDescent="0.25">
      <c r="F522" s="3"/>
      <c r="P522" s="2"/>
    </row>
    <row r="523" spans="6:16" ht="15.75" customHeight="1" x14ac:dyDescent="0.25">
      <c r="F523" s="3"/>
      <c r="P523" s="2"/>
    </row>
    <row r="524" spans="6:16" ht="15.75" customHeight="1" x14ac:dyDescent="0.25">
      <c r="F524" s="3"/>
      <c r="P524" s="2"/>
    </row>
    <row r="525" spans="6:16" ht="15.75" customHeight="1" x14ac:dyDescent="0.25">
      <c r="F525" s="3"/>
      <c r="P525" s="2"/>
    </row>
    <row r="526" spans="6:16" ht="15.75" customHeight="1" x14ac:dyDescent="0.25">
      <c r="F526" s="3"/>
      <c r="P526" s="2"/>
    </row>
    <row r="527" spans="6:16" ht="15.75" customHeight="1" x14ac:dyDescent="0.25">
      <c r="F527" s="3"/>
      <c r="P527" s="2"/>
    </row>
    <row r="528" spans="6:16" ht="15.75" customHeight="1" x14ac:dyDescent="0.25">
      <c r="F528" s="3"/>
      <c r="P528" s="2"/>
    </row>
    <row r="529" spans="6:16" ht="15.75" customHeight="1" x14ac:dyDescent="0.25">
      <c r="F529" s="3"/>
      <c r="P529" s="2"/>
    </row>
    <row r="530" spans="6:16" ht="15.75" customHeight="1" x14ac:dyDescent="0.25">
      <c r="F530" s="3"/>
      <c r="P530" s="2"/>
    </row>
    <row r="531" spans="6:16" ht="15.75" customHeight="1" x14ac:dyDescent="0.25">
      <c r="F531" s="3"/>
      <c r="P531" s="2"/>
    </row>
    <row r="532" spans="6:16" ht="15.75" customHeight="1" x14ac:dyDescent="0.25">
      <c r="F532" s="3"/>
      <c r="P532" s="2"/>
    </row>
    <row r="533" spans="6:16" ht="15.75" customHeight="1" x14ac:dyDescent="0.25">
      <c r="F533" s="3"/>
      <c r="P533" s="2"/>
    </row>
    <row r="534" spans="6:16" ht="15.75" customHeight="1" x14ac:dyDescent="0.25">
      <c r="F534" s="3"/>
      <c r="P534" s="2"/>
    </row>
    <row r="535" spans="6:16" ht="15.75" customHeight="1" x14ac:dyDescent="0.25">
      <c r="F535" s="3"/>
      <c r="P535" s="2"/>
    </row>
    <row r="536" spans="6:16" ht="15.75" customHeight="1" x14ac:dyDescent="0.25">
      <c r="F536" s="3"/>
      <c r="P536" s="2"/>
    </row>
    <row r="537" spans="6:16" ht="15.75" customHeight="1" x14ac:dyDescent="0.25">
      <c r="F537" s="3"/>
      <c r="P537" s="2"/>
    </row>
    <row r="538" spans="6:16" ht="15.75" customHeight="1" x14ac:dyDescent="0.25">
      <c r="F538" s="3"/>
      <c r="P538" s="2"/>
    </row>
    <row r="539" spans="6:16" ht="15.75" customHeight="1" x14ac:dyDescent="0.25">
      <c r="F539" s="3"/>
      <c r="P539" s="2"/>
    </row>
    <row r="540" spans="6:16" ht="15.75" customHeight="1" x14ac:dyDescent="0.25">
      <c r="F540" s="3"/>
      <c r="P540" s="2"/>
    </row>
    <row r="541" spans="6:16" ht="15.75" customHeight="1" x14ac:dyDescent="0.25">
      <c r="F541" s="3"/>
      <c r="P541" s="2"/>
    </row>
    <row r="542" spans="6:16" ht="15.75" customHeight="1" x14ac:dyDescent="0.25">
      <c r="F542" s="3"/>
      <c r="P542" s="2"/>
    </row>
    <row r="543" spans="6:16" ht="15.75" customHeight="1" x14ac:dyDescent="0.25">
      <c r="F543" s="3"/>
      <c r="P543" s="2"/>
    </row>
    <row r="544" spans="6:16" ht="15.75" customHeight="1" x14ac:dyDescent="0.25">
      <c r="F544" s="3"/>
      <c r="P544" s="2"/>
    </row>
    <row r="545" spans="6:16" ht="15.75" customHeight="1" x14ac:dyDescent="0.25">
      <c r="F545" s="3"/>
      <c r="P545" s="2"/>
    </row>
    <row r="546" spans="6:16" ht="15.75" customHeight="1" x14ac:dyDescent="0.25">
      <c r="F546" s="3"/>
      <c r="P546" s="2"/>
    </row>
    <row r="547" spans="6:16" ht="15.75" customHeight="1" x14ac:dyDescent="0.25">
      <c r="F547" s="3"/>
      <c r="P547" s="2"/>
    </row>
    <row r="548" spans="6:16" ht="15.75" customHeight="1" x14ac:dyDescent="0.25">
      <c r="F548" s="3"/>
      <c r="P548" s="2"/>
    </row>
    <row r="549" spans="6:16" ht="15.75" customHeight="1" x14ac:dyDescent="0.25">
      <c r="F549" s="3"/>
      <c r="P549" s="2"/>
    </row>
    <row r="550" spans="6:16" ht="15.75" customHeight="1" x14ac:dyDescent="0.25">
      <c r="F550" s="3"/>
      <c r="P550" s="2"/>
    </row>
    <row r="551" spans="6:16" ht="15.75" customHeight="1" x14ac:dyDescent="0.25">
      <c r="F551" s="3"/>
      <c r="P551" s="2"/>
    </row>
    <row r="552" spans="6:16" ht="15.75" customHeight="1" x14ac:dyDescent="0.25">
      <c r="F552" s="3"/>
      <c r="P552" s="2"/>
    </row>
    <row r="553" spans="6:16" ht="15.75" customHeight="1" x14ac:dyDescent="0.25">
      <c r="F553" s="3"/>
      <c r="P553" s="2"/>
    </row>
    <row r="554" spans="6:16" ht="15.75" customHeight="1" x14ac:dyDescent="0.25">
      <c r="F554" s="3"/>
      <c r="P554" s="2"/>
    </row>
    <row r="555" spans="6:16" ht="15.75" customHeight="1" x14ac:dyDescent="0.25">
      <c r="F555" s="3"/>
      <c r="P555" s="2"/>
    </row>
    <row r="556" spans="6:16" ht="15.75" customHeight="1" x14ac:dyDescent="0.25">
      <c r="F556" s="3"/>
      <c r="P556" s="2"/>
    </row>
    <row r="557" spans="6:16" ht="15.75" customHeight="1" x14ac:dyDescent="0.25">
      <c r="F557" s="3"/>
      <c r="P557" s="2"/>
    </row>
    <row r="558" spans="6:16" ht="15.75" customHeight="1" x14ac:dyDescent="0.25">
      <c r="F558" s="3"/>
      <c r="P558" s="2"/>
    </row>
    <row r="559" spans="6:16" ht="15.75" customHeight="1" x14ac:dyDescent="0.25">
      <c r="F559" s="3"/>
      <c r="P559" s="2"/>
    </row>
    <row r="560" spans="6:16" ht="15.75" customHeight="1" x14ac:dyDescent="0.25">
      <c r="F560" s="3"/>
      <c r="P560" s="2"/>
    </row>
    <row r="561" spans="6:16" ht="15.75" customHeight="1" x14ac:dyDescent="0.25">
      <c r="F561" s="3"/>
      <c r="P561" s="2"/>
    </row>
    <row r="562" spans="6:16" ht="15.75" customHeight="1" x14ac:dyDescent="0.25">
      <c r="F562" s="3"/>
      <c r="P562" s="2"/>
    </row>
    <row r="563" spans="6:16" ht="15.75" customHeight="1" x14ac:dyDescent="0.25">
      <c r="F563" s="3"/>
      <c r="P563" s="2"/>
    </row>
    <row r="564" spans="6:16" ht="15.75" customHeight="1" x14ac:dyDescent="0.25">
      <c r="F564" s="3"/>
      <c r="P564" s="2"/>
    </row>
    <row r="565" spans="6:16" ht="15.75" customHeight="1" x14ac:dyDescent="0.25">
      <c r="F565" s="3"/>
      <c r="P565" s="2"/>
    </row>
    <row r="566" spans="6:16" ht="15.75" customHeight="1" x14ac:dyDescent="0.25">
      <c r="F566" s="3"/>
      <c r="P566" s="2"/>
    </row>
    <row r="567" spans="6:16" ht="15.75" customHeight="1" x14ac:dyDescent="0.25">
      <c r="F567" s="3"/>
      <c r="P567" s="2"/>
    </row>
    <row r="568" spans="6:16" ht="15.75" customHeight="1" x14ac:dyDescent="0.25">
      <c r="F568" s="3"/>
      <c r="P568" s="2"/>
    </row>
    <row r="569" spans="6:16" ht="15.75" customHeight="1" x14ac:dyDescent="0.25">
      <c r="F569" s="3"/>
      <c r="P569" s="2"/>
    </row>
    <row r="570" spans="6:16" ht="15.75" customHeight="1" x14ac:dyDescent="0.25">
      <c r="F570" s="3"/>
      <c r="P570" s="2"/>
    </row>
    <row r="571" spans="6:16" ht="15.75" customHeight="1" x14ac:dyDescent="0.25">
      <c r="F571" s="3"/>
      <c r="P571" s="2"/>
    </row>
    <row r="572" spans="6:16" ht="15.75" customHeight="1" x14ac:dyDescent="0.25">
      <c r="F572" s="3"/>
      <c r="P572" s="2"/>
    </row>
    <row r="573" spans="6:16" ht="15.75" customHeight="1" x14ac:dyDescent="0.25">
      <c r="F573" s="3"/>
      <c r="P573" s="2"/>
    </row>
    <row r="574" spans="6:16" ht="15.75" customHeight="1" x14ac:dyDescent="0.25">
      <c r="F574" s="3"/>
      <c r="P574" s="2"/>
    </row>
    <row r="575" spans="6:16" ht="15.75" customHeight="1" x14ac:dyDescent="0.25">
      <c r="F575" s="3"/>
      <c r="P575" s="2"/>
    </row>
    <row r="576" spans="6:16" ht="15.75" customHeight="1" x14ac:dyDescent="0.25">
      <c r="F576" s="3"/>
      <c r="P576" s="2"/>
    </row>
    <row r="577" spans="6:16" ht="15.75" customHeight="1" x14ac:dyDescent="0.25">
      <c r="F577" s="3"/>
      <c r="P577" s="2"/>
    </row>
    <row r="578" spans="6:16" ht="15.75" customHeight="1" x14ac:dyDescent="0.25">
      <c r="F578" s="3"/>
      <c r="P578" s="2"/>
    </row>
    <row r="579" spans="6:16" ht="15.75" customHeight="1" x14ac:dyDescent="0.25">
      <c r="F579" s="3"/>
      <c r="P579" s="2"/>
    </row>
    <row r="580" spans="6:16" ht="15.75" customHeight="1" x14ac:dyDescent="0.25">
      <c r="F580" s="3"/>
      <c r="P580" s="2"/>
    </row>
    <row r="581" spans="6:16" ht="15.75" customHeight="1" x14ac:dyDescent="0.25">
      <c r="F581" s="3"/>
      <c r="P581" s="2"/>
    </row>
    <row r="582" spans="6:16" ht="15.75" customHeight="1" x14ac:dyDescent="0.25">
      <c r="F582" s="3"/>
      <c r="P582" s="2"/>
    </row>
    <row r="583" spans="6:16" ht="15.75" customHeight="1" x14ac:dyDescent="0.25">
      <c r="F583" s="3"/>
      <c r="P583" s="2"/>
    </row>
    <row r="584" spans="6:16" ht="15.75" customHeight="1" x14ac:dyDescent="0.25">
      <c r="F584" s="3"/>
      <c r="P584" s="2"/>
    </row>
    <row r="585" spans="6:16" ht="15.75" customHeight="1" x14ac:dyDescent="0.25">
      <c r="F585" s="3"/>
      <c r="P585" s="2"/>
    </row>
    <row r="586" spans="6:16" ht="15.75" customHeight="1" x14ac:dyDescent="0.25">
      <c r="F586" s="3"/>
      <c r="P586" s="2"/>
    </row>
    <row r="587" spans="6:16" ht="15.75" customHeight="1" x14ac:dyDescent="0.25">
      <c r="F587" s="3"/>
      <c r="P587" s="2"/>
    </row>
    <row r="588" spans="6:16" ht="15.75" customHeight="1" x14ac:dyDescent="0.25">
      <c r="F588" s="3"/>
      <c r="P588" s="2"/>
    </row>
    <row r="589" spans="6:16" ht="15.75" customHeight="1" x14ac:dyDescent="0.25">
      <c r="F589" s="3"/>
      <c r="P589" s="2"/>
    </row>
    <row r="590" spans="6:16" ht="15.75" customHeight="1" x14ac:dyDescent="0.25">
      <c r="F590" s="3"/>
      <c r="P590" s="2"/>
    </row>
    <row r="591" spans="6:16" ht="15.75" customHeight="1" x14ac:dyDescent="0.25">
      <c r="F591" s="3"/>
      <c r="P591" s="2"/>
    </row>
    <row r="592" spans="6:16" ht="15.75" customHeight="1" x14ac:dyDescent="0.25">
      <c r="F592" s="3"/>
      <c r="P592" s="2"/>
    </row>
    <row r="593" spans="6:16" ht="15.75" customHeight="1" x14ac:dyDescent="0.25">
      <c r="F593" s="3"/>
      <c r="P593" s="2"/>
    </row>
    <row r="594" spans="6:16" ht="15.75" customHeight="1" x14ac:dyDescent="0.25">
      <c r="F594" s="3"/>
      <c r="P594" s="2"/>
    </row>
    <row r="595" spans="6:16" ht="15.75" customHeight="1" x14ac:dyDescent="0.25">
      <c r="F595" s="3"/>
      <c r="P595" s="2"/>
    </row>
    <row r="596" spans="6:16" ht="15.75" customHeight="1" x14ac:dyDescent="0.25">
      <c r="F596" s="3"/>
      <c r="P596" s="2"/>
    </row>
    <row r="597" spans="6:16" ht="15.75" customHeight="1" x14ac:dyDescent="0.25">
      <c r="F597" s="3"/>
      <c r="P597" s="2"/>
    </row>
    <row r="598" spans="6:16" ht="15.75" customHeight="1" x14ac:dyDescent="0.25">
      <c r="F598" s="3"/>
      <c r="P598" s="2"/>
    </row>
    <row r="599" spans="6:16" ht="15.75" customHeight="1" x14ac:dyDescent="0.25">
      <c r="F599" s="3"/>
      <c r="P599" s="2"/>
    </row>
    <row r="600" spans="6:16" ht="15.75" customHeight="1" x14ac:dyDescent="0.25">
      <c r="F600" s="3"/>
      <c r="P600" s="2"/>
    </row>
    <row r="601" spans="6:16" ht="15.75" customHeight="1" x14ac:dyDescent="0.25">
      <c r="F601" s="3"/>
      <c r="P601" s="2"/>
    </row>
    <row r="602" spans="6:16" ht="15.75" customHeight="1" x14ac:dyDescent="0.25">
      <c r="F602" s="3"/>
      <c r="P602" s="2"/>
    </row>
    <row r="603" spans="6:16" ht="15.75" customHeight="1" x14ac:dyDescent="0.25">
      <c r="F603" s="3"/>
      <c r="P603" s="2"/>
    </row>
    <row r="604" spans="6:16" ht="15.75" customHeight="1" x14ac:dyDescent="0.25">
      <c r="F604" s="3"/>
      <c r="P604" s="2"/>
    </row>
    <row r="605" spans="6:16" ht="15.75" customHeight="1" x14ac:dyDescent="0.25">
      <c r="F605" s="3"/>
      <c r="P605" s="2"/>
    </row>
    <row r="606" spans="6:16" ht="15.75" customHeight="1" x14ac:dyDescent="0.25">
      <c r="F606" s="3"/>
      <c r="P606" s="2"/>
    </row>
    <row r="607" spans="6:16" ht="15.75" customHeight="1" x14ac:dyDescent="0.25">
      <c r="F607" s="3"/>
      <c r="P607" s="2"/>
    </row>
    <row r="608" spans="6:16" ht="15.75" customHeight="1" x14ac:dyDescent="0.25">
      <c r="F608" s="3"/>
      <c r="P608" s="2"/>
    </row>
    <row r="609" spans="6:16" ht="15.75" customHeight="1" x14ac:dyDescent="0.25">
      <c r="F609" s="3"/>
      <c r="P609" s="2"/>
    </row>
    <row r="610" spans="6:16" ht="15.75" customHeight="1" x14ac:dyDescent="0.25">
      <c r="F610" s="3"/>
      <c r="P610" s="2"/>
    </row>
    <row r="611" spans="6:16" ht="15.75" customHeight="1" x14ac:dyDescent="0.25">
      <c r="F611" s="3"/>
      <c r="P611" s="2"/>
    </row>
    <row r="612" spans="6:16" ht="15.75" customHeight="1" x14ac:dyDescent="0.25">
      <c r="F612" s="3"/>
      <c r="P612" s="2"/>
    </row>
    <row r="613" spans="6:16" ht="15.75" customHeight="1" x14ac:dyDescent="0.25">
      <c r="F613" s="3"/>
      <c r="P613" s="2"/>
    </row>
    <row r="614" spans="6:16" ht="15.75" customHeight="1" x14ac:dyDescent="0.25">
      <c r="F614" s="3"/>
      <c r="P614" s="2"/>
    </row>
    <row r="615" spans="6:16" ht="15.75" customHeight="1" x14ac:dyDescent="0.25">
      <c r="F615" s="3"/>
      <c r="P615" s="2"/>
    </row>
    <row r="616" spans="6:16" ht="15.75" customHeight="1" x14ac:dyDescent="0.25">
      <c r="F616" s="3"/>
      <c r="P616" s="2"/>
    </row>
    <row r="617" spans="6:16" ht="15.75" customHeight="1" x14ac:dyDescent="0.25">
      <c r="F617" s="3"/>
      <c r="P617" s="2"/>
    </row>
    <row r="618" spans="6:16" ht="15.75" customHeight="1" x14ac:dyDescent="0.25">
      <c r="F618" s="3"/>
      <c r="P618" s="2"/>
    </row>
    <row r="619" spans="6:16" ht="15.75" customHeight="1" x14ac:dyDescent="0.25">
      <c r="F619" s="3"/>
      <c r="P619" s="2"/>
    </row>
    <row r="620" spans="6:16" ht="15.75" customHeight="1" x14ac:dyDescent="0.25">
      <c r="F620" s="3"/>
      <c r="P620" s="2"/>
    </row>
    <row r="621" spans="6:16" ht="15.75" customHeight="1" x14ac:dyDescent="0.25">
      <c r="F621" s="3"/>
      <c r="P621" s="2"/>
    </row>
    <row r="622" spans="6:16" ht="15.75" customHeight="1" x14ac:dyDescent="0.25">
      <c r="F622" s="3"/>
      <c r="P622" s="2"/>
    </row>
    <row r="623" spans="6:16" ht="15.75" customHeight="1" x14ac:dyDescent="0.25">
      <c r="F623" s="3"/>
      <c r="P623" s="2"/>
    </row>
    <row r="624" spans="6:16" ht="15.75" customHeight="1" x14ac:dyDescent="0.25">
      <c r="F624" s="3"/>
      <c r="P624" s="2"/>
    </row>
    <row r="625" spans="6:16" ht="15.75" customHeight="1" x14ac:dyDescent="0.25">
      <c r="F625" s="3"/>
      <c r="P625" s="2"/>
    </row>
    <row r="626" spans="6:16" ht="15.75" customHeight="1" x14ac:dyDescent="0.25">
      <c r="F626" s="3"/>
      <c r="P626" s="2"/>
    </row>
    <row r="627" spans="6:16" ht="15.75" customHeight="1" x14ac:dyDescent="0.25">
      <c r="F627" s="3"/>
      <c r="P627" s="2"/>
    </row>
    <row r="628" spans="6:16" ht="15.75" customHeight="1" x14ac:dyDescent="0.25">
      <c r="F628" s="3"/>
      <c r="P628" s="2"/>
    </row>
    <row r="629" spans="6:16" ht="15.75" customHeight="1" x14ac:dyDescent="0.25">
      <c r="F629" s="3"/>
      <c r="P629" s="2"/>
    </row>
    <row r="630" spans="6:16" ht="15.75" customHeight="1" x14ac:dyDescent="0.25">
      <c r="F630" s="3"/>
      <c r="P630" s="2"/>
    </row>
    <row r="631" spans="6:16" ht="15.75" customHeight="1" x14ac:dyDescent="0.25">
      <c r="F631" s="3"/>
      <c r="P631" s="2"/>
    </row>
    <row r="632" spans="6:16" ht="15.75" customHeight="1" x14ac:dyDescent="0.25">
      <c r="F632" s="3"/>
      <c r="P632" s="2"/>
    </row>
    <row r="633" spans="6:16" ht="15.75" customHeight="1" x14ac:dyDescent="0.25">
      <c r="F633" s="3"/>
      <c r="P633" s="2"/>
    </row>
    <row r="634" spans="6:16" ht="15.75" customHeight="1" x14ac:dyDescent="0.25">
      <c r="F634" s="3"/>
      <c r="P634" s="2"/>
    </row>
    <row r="635" spans="6:16" ht="15.75" customHeight="1" x14ac:dyDescent="0.25">
      <c r="F635" s="3"/>
      <c r="P635" s="2"/>
    </row>
    <row r="636" spans="6:16" ht="15.75" customHeight="1" x14ac:dyDescent="0.25">
      <c r="F636" s="3"/>
      <c r="P636" s="2"/>
    </row>
    <row r="637" spans="6:16" ht="15.75" customHeight="1" x14ac:dyDescent="0.25">
      <c r="F637" s="3"/>
      <c r="P637" s="2"/>
    </row>
    <row r="638" spans="6:16" ht="15.75" customHeight="1" x14ac:dyDescent="0.25">
      <c r="F638" s="3"/>
      <c r="P638" s="2"/>
    </row>
    <row r="639" spans="6:16" ht="15.75" customHeight="1" x14ac:dyDescent="0.25">
      <c r="F639" s="3"/>
      <c r="P639" s="2"/>
    </row>
    <row r="640" spans="6:16" ht="15.75" customHeight="1" x14ac:dyDescent="0.25">
      <c r="F640" s="3"/>
      <c r="P640" s="2"/>
    </row>
    <row r="641" spans="6:16" ht="15.75" customHeight="1" x14ac:dyDescent="0.25">
      <c r="F641" s="3"/>
      <c r="P641" s="2"/>
    </row>
    <row r="642" spans="6:16" ht="15.75" customHeight="1" x14ac:dyDescent="0.25">
      <c r="F642" s="3"/>
      <c r="P642" s="2"/>
    </row>
    <row r="643" spans="6:16" ht="15.75" customHeight="1" x14ac:dyDescent="0.25">
      <c r="F643" s="3"/>
      <c r="P643" s="2"/>
    </row>
    <row r="644" spans="6:16" ht="15.75" customHeight="1" x14ac:dyDescent="0.25">
      <c r="F644" s="3"/>
      <c r="P644" s="2"/>
    </row>
    <row r="645" spans="6:16" ht="15.75" customHeight="1" x14ac:dyDescent="0.25">
      <c r="F645" s="3"/>
      <c r="P645" s="2"/>
    </row>
    <row r="646" spans="6:16" ht="15.75" customHeight="1" x14ac:dyDescent="0.25">
      <c r="F646" s="3"/>
      <c r="P646" s="2"/>
    </row>
    <row r="647" spans="6:16" ht="15.75" customHeight="1" x14ac:dyDescent="0.25">
      <c r="F647" s="3"/>
      <c r="P647" s="2"/>
    </row>
    <row r="648" spans="6:16" ht="15.75" customHeight="1" x14ac:dyDescent="0.25">
      <c r="F648" s="3"/>
      <c r="P648" s="2"/>
    </row>
    <row r="649" spans="6:16" ht="15.75" customHeight="1" x14ac:dyDescent="0.25">
      <c r="F649" s="3"/>
      <c r="P649" s="2"/>
    </row>
    <row r="650" spans="6:16" ht="15.75" customHeight="1" x14ac:dyDescent="0.25">
      <c r="F650" s="3"/>
      <c r="P650" s="2"/>
    </row>
    <row r="651" spans="6:16" ht="15.75" customHeight="1" x14ac:dyDescent="0.25">
      <c r="F651" s="3"/>
      <c r="P651" s="2"/>
    </row>
    <row r="652" spans="6:16" ht="15.75" customHeight="1" x14ac:dyDescent="0.25">
      <c r="F652" s="3"/>
      <c r="P652" s="2"/>
    </row>
    <row r="653" spans="6:16" ht="15.75" customHeight="1" x14ac:dyDescent="0.25">
      <c r="F653" s="3"/>
      <c r="P653" s="2"/>
    </row>
    <row r="654" spans="6:16" ht="15.75" customHeight="1" x14ac:dyDescent="0.25">
      <c r="F654" s="3"/>
      <c r="P654" s="2"/>
    </row>
    <row r="655" spans="6:16" ht="15.75" customHeight="1" x14ac:dyDescent="0.25">
      <c r="F655" s="3"/>
      <c r="P655" s="2"/>
    </row>
    <row r="656" spans="6:16" ht="15.75" customHeight="1" x14ac:dyDescent="0.25">
      <c r="F656" s="3"/>
      <c r="P656" s="2"/>
    </row>
    <row r="657" spans="6:16" ht="15.75" customHeight="1" x14ac:dyDescent="0.25">
      <c r="F657" s="3"/>
      <c r="P657" s="2"/>
    </row>
    <row r="658" spans="6:16" ht="15.75" customHeight="1" x14ac:dyDescent="0.25">
      <c r="F658" s="3"/>
      <c r="P658" s="2"/>
    </row>
    <row r="659" spans="6:16" ht="15.75" customHeight="1" x14ac:dyDescent="0.25">
      <c r="F659" s="3"/>
      <c r="P659" s="2"/>
    </row>
    <row r="660" spans="6:16" ht="15.75" customHeight="1" x14ac:dyDescent="0.25">
      <c r="F660" s="3"/>
      <c r="P660" s="2"/>
    </row>
    <row r="661" spans="6:16" ht="15.75" customHeight="1" x14ac:dyDescent="0.25">
      <c r="F661" s="3"/>
      <c r="P661" s="2"/>
    </row>
    <row r="662" spans="6:16" ht="15.75" customHeight="1" x14ac:dyDescent="0.25">
      <c r="F662" s="3"/>
      <c r="P662" s="2"/>
    </row>
    <row r="663" spans="6:16" ht="15.75" customHeight="1" x14ac:dyDescent="0.25">
      <c r="F663" s="3"/>
      <c r="P663" s="2"/>
    </row>
    <row r="664" spans="6:16" ht="15.75" customHeight="1" x14ac:dyDescent="0.25">
      <c r="F664" s="3"/>
      <c r="P664" s="2"/>
    </row>
    <row r="665" spans="6:16" ht="15.75" customHeight="1" x14ac:dyDescent="0.25">
      <c r="F665" s="3"/>
      <c r="P665" s="2"/>
    </row>
    <row r="666" spans="6:16" ht="15.75" customHeight="1" x14ac:dyDescent="0.25">
      <c r="F666" s="3"/>
      <c r="P666" s="2"/>
    </row>
    <row r="667" spans="6:16" ht="15.75" customHeight="1" x14ac:dyDescent="0.25">
      <c r="F667" s="3"/>
      <c r="P667" s="2"/>
    </row>
    <row r="668" spans="6:16" ht="15.75" customHeight="1" x14ac:dyDescent="0.25">
      <c r="F668" s="3"/>
      <c r="P668" s="2"/>
    </row>
    <row r="669" spans="6:16" ht="15.75" customHeight="1" x14ac:dyDescent="0.25">
      <c r="F669" s="3"/>
      <c r="P669" s="2"/>
    </row>
    <row r="670" spans="6:16" ht="15.75" customHeight="1" x14ac:dyDescent="0.25">
      <c r="F670" s="3"/>
      <c r="P670" s="2"/>
    </row>
    <row r="671" spans="6:16" ht="15.75" customHeight="1" x14ac:dyDescent="0.25">
      <c r="F671" s="3"/>
      <c r="P671" s="2"/>
    </row>
    <row r="672" spans="6:16" ht="15.75" customHeight="1" x14ac:dyDescent="0.25">
      <c r="F672" s="3"/>
      <c r="P672" s="2"/>
    </row>
    <row r="673" spans="6:16" ht="15.75" customHeight="1" x14ac:dyDescent="0.25">
      <c r="F673" s="3"/>
      <c r="P673" s="2"/>
    </row>
    <row r="674" spans="6:16" ht="15.75" customHeight="1" x14ac:dyDescent="0.25">
      <c r="F674" s="3"/>
      <c r="P674" s="2"/>
    </row>
    <row r="675" spans="6:16" ht="15.75" customHeight="1" x14ac:dyDescent="0.25">
      <c r="F675" s="3"/>
      <c r="P675" s="2"/>
    </row>
    <row r="676" spans="6:16" ht="15.75" customHeight="1" x14ac:dyDescent="0.25">
      <c r="F676" s="3"/>
      <c r="P676" s="2"/>
    </row>
    <row r="677" spans="6:16" ht="15.75" customHeight="1" x14ac:dyDescent="0.25">
      <c r="F677" s="3"/>
      <c r="P677" s="2"/>
    </row>
    <row r="678" spans="6:16" ht="15.75" customHeight="1" x14ac:dyDescent="0.25">
      <c r="F678" s="3"/>
      <c r="P678" s="2"/>
    </row>
    <row r="679" spans="6:16" ht="15.75" customHeight="1" x14ac:dyDescent="0.25">
      <c r="F679" s="3"/>
      <c r="P679" s="2"/>
    </row>
    <row r="680" spans="6:16" ht="15.75" customHeight="1" x14ac:dyDescent="0.25">
      <c r="F680" s="3"/>
      <c r="P680" s="2"/>
    </row>
    <row r="681" spans="6:16" ht="15.75" customHeight="1" x14ac:dyDescent="0.25">
      <c r="F681" s="3"/>
      <c r="P681" s="2"/>
    </row>
    <row r="682" spans="6:16" ht="15.75" customHeight="1" x14ac:dyDescent="0.25">
      <c r="F682" s="3"/>
      <c r="P682" s="2"/>
    </row>
    <row r="683" spans="6:16" ht="15.75" customHeight="1" x14ac:dyDescent="0.25">
      <c r="F683" s="3"/>
      <c r="P683" s="2"/>
    </row>
    <row r="684" spans="6:16" ht="15.75" customHeight="1" x14ac:dyDescent="0.25">
      <c r="F684" s="3"/>
      <c r="P684" s="2"/>
    </row>
    <row r="685" spans="6:16" ht="15.75" customHeight="1" x14ac:dyDescent="0.25">
      <c r="F685" s="3"/>
      <c r="P685" s="2"/>
    </row>
    <row r="686" spans="6:16" ht="15.75" customHeight="1" x14ac:dyDescent="0.25">
      <c r="F686" s="3"/>
      <c r="P686" s="2"/>
    </row>
    <row r="687" spans="6:16" ht="15.75" customHeight="1" x14ac:dyDescent="0.25">
      <c r="F687" s="3"/>
      <c r="P687" s="2"/>
    </row>
    <row r="688" spans="6:16" ht="15.75" customHeight="1" x14ac:dyDescent="0.25">
      <c r="F688" s="3"/>
      <c r="P688" s="2"/>
    </row>
    <row r="689" spans="6:16" ht="15.75" customHeight="1" x14ac:dyDescent="0.25">
      <c r="F689" s="3"/>
      <c r="P689" s="2"/>
    </row>
    <row r="690" spans="6:16" ht="15.75" customHeight="1" x14ac:dyDescent="0.25">
      <c r="F690" s="3"/>
      <c r="P690" s="2"/>
    </row>
    <row r="691" spans="6:16" ht="15.75" customHeight="1" x14ac:dyDescent="0.25">
      <c r="F691" s="3"/>
      <c r="P691" s="2"/>
    </row>
    <row r="692" spans="6:16" ht="15.75" customHeight="1" x14ac:dyDescent="0.25">
      <c r="F692" s="3"/>
      <c r="P692" s="2"/>
    </row>
    <row r="693" spans="6:16" ht="15.75" customHeight="1" x14ac:dyDescent="0.25">
      <c r="F693" s="3"/>
      <c r="P693" s="2"/>
    </row>
    <row r="694" spans="6:16" ht="15.75" customHeight="1" x14ac:dyDescent="0.25">
      <c r="F694" s="3"/>
      <c r="P694" s="2"/>
    </row>
    <row r="695" spans="6:16" ht="15.75" customHeight="1" x14ac:dyDescent="0.25">
      <c r="F695" s="3"/>
      <c r="P695" s="2"/>
    </row>
    <row r="696" spans="6:16" ht="15.75" customHeight="1" x14ac:dyDescent="0.25">
      <c r="F696" s="3"/>
      <c r="P696" s="2"/>
    </row>
    <row r="697" spans="6:16" ht="15.75" customHeight="1" x14ac:dyDescent="0.25">
      <c r="F697" s="3"/>
      <c r="P697" s="2"/>
    </row>
    <row r="698" spans="6:16" ht="15.75" customHeight="1" x14ac:dyDescent="0.25">
      <c r="F698" s="3"/>
      <c r="P698" s="2"/>
    </row>
    <row r="699" spans="6:16" ht="15.75" customHeight="1" x14ac:dyDescent="0.25">
      <c r="F699" s="3"/>
      <c r="P699" s="2"/>
    </row>
    <row r="700" spans="6:16" ht="15.75" customHeight="1" x14ac:dyDescent="0.25">
      <c r="F700" s="3"/>
      <c r="P700" s="2"/>
    </row>
    <row r="701" spans="6:16" ht="15.75" customHeight="1" x14ac:dyDescent="0.25">
      <c r="F701" s="3"/>
      <c r="P701" s="2"/>
    </row>
    <row r="702" spans="6:16" ht="15.75" customHeight="1" x14ac:dyDescent="0.25">
      <c r="F702" s="3"/>
      <c r="P702" s="2"/>
    </row>
    <row r="703" spans="6:16" ht="15.75" customHeight="1" x14ac:dyDescent="0.25">
      <c r="F703" s="3"/>
      <c r="P703" s="2"/>
    </row>
    <row r="704" spans="6:16" ht="15.75" customHeight="1" x14ac:dyDescent="0.25">
      <c r="F704" s="3"/>
      <c r="P704" s="2"/>
    </row>
    <row r="705" spans="6:16" ht="15.75" customHeight="1" x14ac:dyDescent="0.25">
      <c r="F705" s="3"/>
      <c r="P705" s="2"/>
    </row>
    <row r="706" spans="6:16" ht="15.75" customHeight="1" x14ac:dyDescent="0.25">
      <c r="F706" s="3"/>
      <c r="P706" s="2"/>
    </row>
    <row r="707" spans="6:16" ht="15.75" customHeight="1" x14ac:dyDescent="0.25">
      <c r="F707" s="3"/>
      <c r="P707" s="2"/>
    </row>
    <row r="708" spans="6:16" ht="15.75" customHeight="1" x14ac:dyDescent="0.25">
      <c r="F708" s="3"/>
      <c r="P708" s="2"/>
    </row>
    <row r="709" spans="6:16" ht="15.75" customHeight="1" x14ac:dyDescent="0.25">
      <c r="F709" s="3"/>
      <c r="P709" s="2"/>
    </row>
    <row r="710" spans="6:16" ht="15.75" customHeight="1" x14ac:dyDescent="0.25">
      <c r="F710" s="3"/>
      <c r="P710" s="2"/>
    </row>
    <row r="711" spans="6:16" ht="15.75" customHeight="1" x14ac:dyDescent="0.25">
      <c r="F711" s="3"/>
      <c r="P711" s="2"/>
    </row>
    <row r="712" spans="6:16" ht="15.75" customHeight="1" x14ac:dyDescent="0.25">
      <c r="F712" s="3"/>
      <c r="P712" s="2"/>
    </row>
    <row r="713" spans="6:16" ht="15.75" customHeight="1" x14ac:dyDescent="0.25">
      <c r="F713" s="3"/>
      <c r="P713" s="2"/>
    </row>
    <row r="714" spans="6:16" ht="15.75" customHeight="1" x14ac:dyDescent="0.25">
      <c r="F714" s="3"/>
      <c r="P714" s="2"/>
    </row>
    <row r="715" spans="6:16" ht="15.75" customHeight="1" x14ac:dyDescent="0.25">
      <c r="F715" s="3"/>
      <c r="P715" s="2"/>
    </row>
    <row r="716" spans="6:16" ht="15.75" customHeight="1" x14ac:dyDescent="0.25">
      <c r="F716" s="3"/>
      <c r="P716" s="2"/>
    </row>
    <row r="717" spans="6:16" ht="15.75" customHeight="1" x14ac:dyDescent="0.25">
      <c r="F717" s="3"/>
      <c r="P717" s="2"/>
    </row>
    <row r="718" spans="6:16" ht="15.75" customHeight="1" x14ac:dyDescent="0.25">
      <c r="F718" s="3"/>
      <c r="P718" s="2"/>
    </row>
    <row r="719" spans="6:16" ht="15.75" customHeight="1" x14ac:dyDescent="0.25">
      <c r="F719" s="3"/>
      <c r="P719" s="2"/>
    </row>
    <row r="720" spans="6:16" ht="15.75" customHeight="1" x14ac:dyDescent="0.25">
      <c r="F720" s="3"/>
      <c r="P720" s="2"/>
    </row>
    <row r="721" spans="6:16" ht="15.75" customHeight="1" x14ac:dyDescent="0.25">
      <c r="F721" s="3"/>
      <c r="P721" s="2"/>
    </row>
    <row r="722" spans="6:16" ht="15.75" customHeight="1" x14ac:dyDescent="0.25">
      <c r="F722" s="3"/>
      <c r="P722" s="2"/>
    </row>
    <row r="723" spans="6:16" ht="15.75" customHeight="1" x14ac:dyDescent="0.25">
      <c r="F723" s="3"/>
      <c r="P723" s="2"/>
    </row>
    <row r="724" spans="6:16" ht="15.75" customHeight="1" x14ac:dyDescent="0.25">
      <c r="F724" s="3"/>
      <c r="P724" s="2"/>
    </row>
    <row r="725" spans="6:16" ht="15.75" customHeight="1" x14ac:dyDescent="0.25">
      <c r="F725" s="3"/>
      <c r="P725" s="2"/>
    </row>
    <row r="726" spans="6:16" ht="15.75" customHeight="1" x14ac:dyDescent="0.25">
      <c r="F726" s="3"/>
      <c r="P726" s="2"/>
    </row>
    <row r="727" spans="6:16" ht="15.75" customHeight="1" x14ac:dyDescent="0.25">
      <c r="F727" s="3"/>
      <c r="P727" s="2"/>
    </row>
    <row r="728" spans="6:16" ht="15.75" customHeight="1" x14ac:dyDescent="0.25">
      <c r="F728" s="3"/>
      <c r="P728" s="2"/>
    </row>
    <row r="729" spans="6:16" ht="15.75" customHeight="1" x14ac:dyDescent="0.25">
      <c r="F729" s="3"/>
      <c r="P729" s="2"/>
    </row>
    <row r="730" spans="6:16" ht="15.75" customHeight="1" x14ac:dyDescent="0.25">
      <c r="F730" s="3"/>
      <c r="P730" s="2"/>
    </row>
    <row r="731" spans="6:16" ht="15.75" customHeight="1" x14ac:dyDescent="0.25">
      <c r="F731" s="3"/>
      <c r="P731" s="2"/>
    </row>
    <row r="732" spans="6:16" ht="15.75" customHeight="1" x14ac:dyDescent="0.25">
      <c r="F732" s="3"/>
      <c r="P732" s="2"/>
    </row>
    <row r="733" spans="6:16" ht="15.75" customHeight="1" x14ac:dyDescent="0.25">
      <c r="F733" s="3"/>
      <c r="P733" s="2"/>
    </row>
    <row r="734" spans="6:16" ht="15.75" customHeight="1" x14ac:dyDescent="0.25">
      <c r="F734" s="3"/>
      <c r="P734" s="2"/>
    </row>
    <row r="735" spans="6:16" ht="15.75" customHeight="1" x14ac:dyDescent="0.25">
      <c r="F735" s="3"/>
      <c r="P735" s="2"/>
    </row>
    <row r="736" spans="6:16" ht="15.75" customHeight="1" x14ac:dyDescent="0.25">
      <c r="F736" s="3"/>
      <c r="P736" s="2"/>
    </row>
    <row r="737" spans="6:16" ht="15.75" customHeight="1" x14ac:dyDescent="0.25">
      <c r="F737" s="3"/>
      <c r="P737" s="2"/>
    </row>
    <row r="738" spans="6:16" ht="15.75" customHeight="1" x14ac:dyDescent="0.25">
      <c r="F738" s="3"/>
      <c r="P738" s="2"/>
    </row>
    <row r="739" spans="6:16" ht="15.75" customHeight="1" x14ac:dyDescent="0.25">
      <c r="F739" s="3"/>
      <c r="P739" s="2"/>
    </row>
    <row r="740" spans="6:16" ht="15.75" customHeight="1" x14ac:dyDescent="0.25">
      <c r="F740" s="3"/>
      <c r="P740" s="2"/>
    </row>
    <row r="741" spans="6:16" ht="15.75" customHeight="1" x14ac:dyDescent="0.25">
      <c r="F741" s="3"/>
      <c r="P741" s="2"/>
    </row>
    <row r="742" spans="6:16" ht="15.75" customHeight="1" x14ac:dyDescent="0.25">
      <c r="F742" s="3"/>
      <c r="P742" s="2"/>
    </row>
    <row r="743" spans="6:16" ht="15.75" customHeight="1" x14ac:dyDescent="0.25">
      <c r="F743" s="3"/>
      <c r="P743" s="2"/>
    </row>
    <row r="744" spans="6:16" ht="15.75" customHeight="1" x14ac:dyDescent="0.25">
      <c r="F744" s="3"/>
      <c r="P744" s="2"/>
    </row>
    <row r="745" spans="6:16" ht="15.75" customHeight="1" x14ac:dyDescent="0.25">
      <c r="F745" s="3"/>
      <c r="P745" s="2"/>
    </row>
    <row r="746" spans="6:16" ht="15.75" customHeight="1" x14ac:dyDescent="0.25">
      <c r="F746" s="3"/>
      <c r="P746" s="2"/>
    </row>
    <row r="747" spans="6:16" ht="15.75" customHeight="1" x14ac:dyDescent="0.25">
      <c r="F747" s="3"/>
      <c r="P747" s="2"/>
    </row>
    <row r="748" spans="6:16" ht="15.75" customHeight="1" x14ac:dyDescent="0.25">
      <c r="F748" s="3"/>
      <c r="P748" s="2"/>
    </row>
    <row r="749" spans="6:16" ht="15.75" customHeight="1" x14ac:dyDescent="0.25">
      <c r="F749" s="3"/>
      <c r="P749" s="2"/>
    </row>
    <row r="750" spans="6:16" ht="15.75" customHeight="1" x14ac:dyDescent="0.25">
      <c r="F750" s="3"/>
      <c r="P750" s="2"/>
    </row>
    <row r="751" spans="6:16" ht="15.75" customHeight="1" x14ac:dyDescent="0.25">
      <c r="F751" s="3"/>
      <c r="P751" s="2"/>
    </row>
    <row r="752" spans="6:16" ht="15.75" customHeight="1" x14ac:dyDescent="0.25">
      <c r="F752" s="3"/>
      <c r="P752" s="2"/>
    </row>
    <row r="753" spans="6:16" ht="15.75" customHeight="1" x14ac:dyDescent="0.25">
      <c r="F753" s="3"/>
      <c r="P753" s="2"/>
    </row>
    <row r="754" spans="6:16" ht="15.75" customHeight="1" x14ac:dyDescent="0.25">
      <c r="F754" s="3"/>
      <c r="P754" s="2"/>
    </row>
    <row r="755" spans="6:16" ht="15.75" customHeight="1" x14ac:dyDescent="0.25">
      <c r="F755" s="3"/>
      <c r="P755" s="2"/>
    </row>
    <row r="756" spans="6:16" ht="15.75" customHeight="1" x14ac:dyDescent="0.25">
      <c r="F756" s="3"/>
      <c r="P756" s="2"/>
    </row>
    <row r="757" spans="6:16" ht="15.75" customHeight="1" x14ac:dyDescent="0.25">
      <c r="F757" s="3"/>
      <c r="P757" s="2"/>
    </row>
    <row r="758" spans="6:16" ht="15.75" customHeight="1" x14ac:dyDescent="0.25">
      <c r="F758" s="3"/>
      <c r="P758" s="2"/>
    </row>
    <row r="759" spans="6:16" ht="15.75" customHeight="1" x14ac:dyDescent="0.25">
      <c r="F759" s="3"/>
      <c r="P759" s="2"/>
    </row>
    <row r="760" spans="6:16" ht="15.75" customHeight="1" x14ac:dyDescent="0.25">
      <c r="F760" s="3"/>
      <c r="P760" s="2"/>
    </row>
    <row r="761" spans="6:16" ht="15.75" customHeight="1" x14ac:dyDescent="0.25">
      <c r="F761" s="3"/>
      <c r="P761" s="2"/>
    </row>
    <row r="762" spans="6:16" ht="15.75" customHeight="1" x14ac:dyDescent="0.25">
      <c r="F762" s="3"/>
      <c r="P762" s="2"/>
    </row>
    <row r="763" spans="6:16" ht="15.75" customHeight="1" x14ac:dyDescent="0.25">
      <c r="F763" s="3"/>
      <c r="P763" s="2"/>
    </row>
    <row r="764" spans="6:16" ht="15.75" customHeight="1" x14ac:dyDescent="0.25">
      <c r="F764" s="3"/>
      <c r="P764" s="2"/>
    </row>
    <row r="765" spans="6:16" ht="15.75" customHeight="1" x14ac:dyDescent="0.25">
      <c r="F765" s="3"/>
      <c r="P765" s="2"/>
    </row>
    <row r="766" spans="6:16" ht="15.75" customHeight="1" x14ac:dyDescent="0.25">
      <c r="F766" s="3"/>
      <c r="P766" s="2"/>
    </row>
    <row r="767" spans="6:16" ht="15.75" customHeight="1" x14ac:dyDescent="0.25">
      <c r="F767" s="3"/>
      <c r="P767" s="2"/>
    </row>
    <row r="768" spans="6:16" ht="15.75" customHeight="1" x14ac:dyDescent="0.25">
      <c r="F768" s="3"/>
      <c r="P768" s="2"/>
    </row>
    <row r="769" spans="6:16" ht="15.75" customHeight="1" x14ac:dyDescent="0.25">
      <c r="F769" s="3"/>
      <c r="P769" s="2"/>
    </row>
    <row r="770" spans="6:16" ht="15.75" customHeight="1" x14ac:dyDescent="0.25">
      <c r="F770" s="3"/>
      <c r="P770" s="2"/>
    </row>
    <row r="771" spans="6:16" ht="15.75" customHeight="1" x14ac:dyDescent="0.25">
      <c r="F771" s="3"/>
      <c r="P771" s="2"/>
    </row>
    <row r="772" spans="6:16" ht="15.75" customHeight="1" x14ac:dyDescent="0.25">
      <c r="F772" s="3"/>
      <c r="P772" s="2"/>
    </row>
    <row r="773" spans="6:16" ht="15.75" customHeight="1" x14ac:dyDescent="0.25">
      <c r="F773" s="3"/>
      <c r="P773" s="2"/>
    </row>
    <row r="774" spans="6:16" ht="15.75" customHeight="1" x14ac:dyDescent="0.25">
      <c r="F774" s="3"/>
      <c r="P774" s="2"/>
    </row>
    <row r="775" spans="6:16" ht="15.75" customHeight="1" x14ac:dyDescent="0.25">
      <c r="F775" s="3"/>
      <c r="P775" s="2"/>
    </row>
    <row r="776" spans="6:16" ht="15.75" customHeight="1" x14ac:dyDescent="0.25">
      <c r="F776" s="3"/>
      <c r="P776" s="2"/>
    </row>
    <row r="777" spans="6:16" ht="15.75" customHeight="1" x14ac:dyDescent="0.25">
      <c r="F777" s="3"/>
      <c r="P777" s="2"/>
    </row>
    <row r="778" spans="6:16" ht="15.75" customHeight="1" x14ac:dyDescent="0.25">
      <c r="F778" s="3"/>
      <c r="P778" s="2"/>
    </row>
    <row r="779" spans="6:16" ht="15.75" customHeight="1" x14ac:dyDescent="0.25">
      <c r="F779" s="3"/>
      <c r="P779" s="2"/>
    </row>
    <row r="780" spans="6:16" ht="15.75" customHeight="1" x14ac:dyDescent="0.25">
      <c r="F780" s="3"/>
      <c r="P780" s="2"/>
    </row>
    <row r="781" spans="6:16" ht="15.75" customHeight="1" x14ac:dyDescent="0.25">
      <c r="F781" s="3"/>
      <c r="P781" s="2"/>
    </row>
    <row r="782" spans="6:16" ht="15.75" customHeight="1" x14ac:dyDescent="0.25">
      <c r="F782" s="3"/>
      <c r="P782" s="2"/>
    </row>
    <row r="783" spans="6:16" ht="15.75" customHeight="1" x14ac:dyDescent="0.25">
      <c r="F783" s="3"/>
      <c r="P783" s="2"/>
    </row>
    <row r="784" spans="6:16" ht="15.75" customHeight="1" x14ac:dyDescent="0.25">
      <c r="F784" s="3"/>
      <c r="P784" s="2"/>
    </row>
    <row r="785" spans="6:16" ht="15.75" customHeight="1" x14ac:dyDescent="0.25">
      <c r="F785" s="3"/>
      <c r="P785" s="2"/>
    </row>
    <row r="786" spans="6:16" ht="15.75" customHeight="1" x14ac:dyDescent="0.25">
      <c r="F786" s="3"/>
      <c r="P786" s="2"/>
    </row>
    <row r="787" spans="6:16" ht="15.75" customHeight="1" x14ac:dyDescent="0.25">
      <c r="F787" s="3"/>
      <c r="P787" s="2"/>
    </row>
    <row r="788" spans="6:16" ht="15.75" customHeight="1" x14ac:dyDescent="0.25">
      <c r="F788" s="3"/>
      <c r="P788" s="2"/>
    </row>
    <row r="789" spans="6:16" ht="15.75" customHeight="1" x14ac:dyDescent="0.25">
      <c r="F789" s="3"/>
      <c r="P789" s="2"/>
    </row>
    <row r="790" spans="6:16" ht="15.75" customHeight="1" x14ac:dyDescent="0.25">
      <c r="F790" s="3"/>
      <c r="P790" s="2"/>
    </row>
    <row r="791" spans="6:16" ht="15.75" customHeight="1" x14ac:dyDescent="0.25">
      <c r="F791" s="3"/>
      <c r="P791" s="2"/>
    </row>
    <row r="792" spans="6:16" ht="15.75" customHeight="1" x14ac:dyDescent="0.25">
      <c r="F792" s="3"/>
      <c r="P792" s="2"/>
    </row>
    <row r="793" spans="6:16" ht="15.75" customHeight="1" x14ac:dyDescent="0.25">
      <c r="F793" s="3"/>
      <c r="P793" s="2"/>
    </row>
    <row r="794" spans="6:16" ht="15.75" customHeight="1" x14ac:dyDescent="0.25">
      <c r="F794" s="3"/>
      <c r="P794" s="2"/>
    </row>
    <row r="795" spans="6:16" ht="15.75" customHeight="1" x14ac:dyDescent="0.25">
      <c r="F795" s="3"/>
      <c r="P795" s="2"/>
    </row>
    <row r="796" spans="6:16" ht="15.75" customHeight="1" x14ac:dyDescent="0.25">
      <c r="F796" s="3"/>
      <c r="P796" s="2"/>
    </row>
    <row r="797" spans="6:16" ht="15.75" customHeight="1" x14ac:dyDescent="0.25">
      <c r="F797" s="3"/>
      <c r="P797" s="2"/>
    </row>
    <row r="798" spans="6:16" ht="15.75" customHeight="1" x14ac:dyDescent="0.25">
      <c r="F798" s="3"/>
      <c r="P798" s="2"/>
    </row>
    <row r="799" spans="6:16" ht="15.75" customHeight="1" x14ac:dyDescent="0.25">
      <c r="F799" s="3"/>
      <c r="P799" s="2"/>
    </row>
    <row r="800" spans="6:16" ht="15.75" customHeight="1" x14ac:dyDescent="0.25">
      <c r="F800" s="3"/>
      <c r="P800" s="2"/>
    </row>
    <row r="801" spans="6:16" ht="15.75" customHeight="1" x14ac:dyDescent="0.25">
      <c r="F801" s="3"/>
      <c r="P801" s="2"/>
    </row>
    <row r="802" spans="6:16" ht="15.75" customHeight="1" x14ac:dyDescent="0.25">
      <c r="F802" s="3"/>
      <c r="P802" s="2"/>
    </row>
    <row r="803" spans="6:16" ht="15.75" customHeight="1" x14ac:dyDescent="0.25">
      <c r="F803" s="3"/>
      <c r="P803" s="2"/>
    </row>
    <row r="804" spans="6:16" ht="15.75" customHeight="1" x14ac:dyDescent="0.25">
      <c r="F804" s="3"/>
      <c r="P804" s="2"/>
    </row>
    <row r="805" spans="6:16" ht="15.75" customHeight="1" x14ac:dyDescent="0.25">
      <c r="F805" s="3"/>
      <c r="P805" s="2"/>
    </row>
    <row r="806" spans="6:16" ht="15.75" customHeight="1" x14ac:dyDescent="0.25">
      <c r="F806" s="3"/>
      <c r="P806" s="2"/>
    </row>
    <row r="807" spans="6:16" ht="15.75" customHeight="1" x14ac:dyDescent="0.25">
      <c r="F807" s="3"/>
      <c r="P807" s="2"/>
    </row>
    <row r="808" spans="6:16" ht="15.75" customHeight="1" x14ac:dyDescent="0.25">
      <c r="F808" s="3"/>
      <c r="P808" s="2"/>
    </row>
    <row r="809" spans="6:16" ht="15.75" customHeight="1" x14ac:dyDescent="0.25">
      <c r="F809" s="3"/>
      <c r="P809" s="2"/>
    </row>
    <row r="810" spans="6:16" ht="15.75" customHeight="1" x14ac:dyDescent="0.25">
      <c r="F810" s="3"/>
      <c r="P810" s="2"/>
    </row>
    <row r="811" spans="6:16" ht="15.75" customHeight="1" x14ac:dyDescent="0.25">
      <c r="F811" s="3"/>
      <c r="P811" s="2"/>
    </row>
    <row r="812" spans="6:16" ht="15.75" customHeight="1" x14ac:dyDescent="0.25">
      <c r="F812" s="3"/>
      <c r="P812" s="2"/>
    </row>
    <row r="813" spans="6:16" ht="15.75" customHeight="1" x14ac:dyDescent="0.25">
      <c r="F813" s="3"/>
      <c r="P813" s="2"/>
    </row>
    <row r="814" spans="6:16" ht="15.75" customHeight="1" x14ac:dyDescent="0.25">
      <c r="F814" s="3"/>
      <c r="P814" s="2"/>
    </row>
    <row r="815" spans="6:16" ht="15.75" customHeight="1" x14ac:dyDescent="0.25">
      <c r="F815" s="3"/>
      <c r="P815" s="2"/>
    </row>
    <row r="816" spans="6:16" ht="15.75" customHeight="1" x14ac:dyDescent="0.25">
      <c r="F816" s="3"/>
      <c r="P816" s="2"/>
    </row>
    <row r="817" spans="6:16" ht="15.75" customHeight="1" x14ac:dyDescent="0.25">
      <c r="F817" s="3"/>
      <c r="P817" s="2"/>
    </row>
    <row r="818" spans="6:16" ht="15.75" customHeight="1" x14ac:dyDescent="0.25">
      <c r="F818" s="3"/>
      <c r="P818" s="2"/>
    </row>
    <row r="819" spans="6:16" ht="15.75" customHeight="1" x14ac:dyDescent="0.25">
      <c r="F819" s="3"/>
      <c r="P819" s="2"/>
    </row>
    <row r="820" spans="6:16" ht="15.75" customHeight="1" x14ac:dyDescent="0.25">
      <c r="F820" s="3"/>
      <c r="P820" s="2"/>
    </row>
    <row r="821" spans="6:16" ht="15.75" customHeight="1" x14ac:dyDescent="0.25">
      <c r="F821" s="3"/>
      <c r="P821" s="2"/>
    </row>
    <row r="822" spans="6:16" ht="15.75" customHeight="1" x14ac:dyDescent="0.25">
      <c r="F822" s="3"/>
      <c r="P822" s="2"/>
    </row>
    <row r="823" spans="6:16" ht="15.75" customHeight="1" x14ac:dyDescent="0.25">
      <c r="F823" s="3"/>
      <c r="P823" s="2"/>
    </row>
    <row r="824" spans="6:16" ht="15.75" customHeight="1" x14ac:dyDescent="0.25">
      <c r="F824" s="3"/>
      <c r="P824" s="2"/>
    </row>
    <row r="825" spans="6:16" ht="15.75" customHeight="1" x14ac:dyDescent="0.25">
      <c r="F825" s="3"/>
      <c r="P825" s="2"/>
    </row>
    <row r="826" spans="6:16" ht="15.75" customHeight="1" x14ac:dyDescent="0.25">
      <c r="F826" s="3"/>
      <c r="P826" s="2"/>
    </row>
    <row r="827" spans="6:16" ht="15.75" customHeight="1" x14ac:dyDescent="0.25">
      <c r="F827" s="3"/>
      <c r="P827" s="2"/>
    </row>
    <row r="828" spans="6:16" ht="15.75" customHeight="1" x14ac:dyDescent="0.25">
      <c r="F828" s="3"/>
      <c r="P828" s="2"/>
    </row>
    <row r="829" spans="6:16" ht="15.75" customHeight="1" x14ac:dyDescent="0.25">
      <c r="F829" s="3"/>
      <c r="P829" s="2"/>
    </row>
    <row r="830" spans="6:16" ht="15.75" customHeight="1" x14ac:dyDescent="0.25">
      <c r="F830" s="3"/>
      <c r="P830" s="2"/>
    </row>
    <row r="831" spans="6:16" ht="15.75" customHeight="1" x14ac:dyDescent="0.25">
      <c r="F831" s="3"/>
      <c r="P831" s="2"/>
    </row>
    <row r="832" spans="6:16" ht="15.75" customHeight="1" x14ac:dyDescent="0.25">
      <c r="F832" s="3"/>
      <c r="P832" s="2"/>
    </row>
    <row r="833" spans="6:16" ht="15.75" customHeight="1" x14ac:dyDescent="0.25">
      <c r="F833" s="3"/>
      <c r="P833" s="2"/>
    </row>
    <row r="834" spans="6:16" ht="15.75" customHeight="1" x14ac:dyDescent="0.25">
      <c r="F834" s="3"/>
      <c r="P834" s="2"/>
    </row>
    <row r="835" spans="6:16" ht="15.75" customHeight="1" x14ac:dyDescent="0.25">
      <c r="F835" s="3"/>
      <c r="P835" s="2"/>
    </row>
    <row r="836" spans="6:16" ht="15.75" customHeight="1" x14ac:dyDescent="0.25">
      <c r="F836" s="3"/>
      <c r="P836" s="2"/>
    </row>
    <row r="837" spans="6:16" ht="15.75" customHeight="1" x14ac:dyDescent="0.25">
      <c r="F837" s="3"/>
      <c r="P837" s="2"/>
    </row>
    <row r="838" spans="6:16" ht="15.75" customHeight="1" x14ac:dyDescent="0.25">
      <c r="F838" s="3"/>
      <c r="P838" s="2"/>
    </row>
    <row r="839" spans="6:16" ht="15.75" customHeight="1" x14ac:dyDescent="0.25">
      <c r="F839" s="3"/>
      <c r="P839" s="2"/>
    </row>
    <row r="840" spans="6:16" ht="15.75" customHeight="1" x14ac:dyDescent="0.25">
      <c r="F840" s="3"/>
      <c r="P840" s="2"/>
    </row>
    <row r="841" spans="6:16" ht="15.75" customHeight="1" x14ac:dyDescent="0.25">
      <c r="F841" s="3"/>
      <c r="P841" s="2"/>
    </row>
    <row r="842" spans="6:16" ht="15.75" customHeight="1" x14ac:dyDescent="0.25">
      <c r="F842" s="3"/>
      <c r="P842" s="2"/>
    </row>
    <row r="843" spans="6:16" ht="15.75" customHeight="1" x14ac:dyDescent="0.25">
      <c r="F843" s="3"/>
      <c r="P843" s="2"/>
    </row>
    <row r="844" spans="6:16" ht="15.75" customHeight="1" x14ac:dyDescent="0.25">
      <c r="F844" s="3"/>
      <c r="P844" s="2"/>
    </row>
    <row r="845" spans="6:16" ht="15.75" customHeight="1" x14ac:dyDescent="0.25">
      <c r="F845" s="3"/>
      <c r="P845" s="2"/>
    </row>
    <row r="846" spans="6:16" ht="15.75" customHeight="1" x14ac:dyDescent="0.25">
      <c r="F846" s="3"/>
      <c r="P846" s="2"/>
    </row>
    <row r="847" spans="6:16" ht="15.75" customHeight="1" x14ac:dyDescent="0.25">
      <c r="F847" s="3"/>
      <c r="P847" s="2"/>
    </row>
    <row r="848" spans="6:16" ht="15.75" customHeight="1" x14ac:dyDescent="0.25">
      <c r="F848" s="3"/>
      <c r="P848" s="2"/>
    </row>
    <row r="849" spans="6:16" ht="15.75" customHeight="1" x14ac:dyDescent="0.25">
      <c r="F849" s="3"/>
      <c r="P849" s="2"/>
    </row>
    <row r="850" spans="6:16" ht="15.75" customHeight="1" x14ac:dyDescent="0.25">
      <c r="F850" s="3"/>
      <c r="P850" s="2"/>
    </row>
    <row r="851" spans="6:16" ht="15.75" customHeight="1" x14ac:dyDescent="0.25">
      <c r="F851" s="3"/>
      <c r="P851" s="2"/>
    </row>
    <row r="852" spans="6:16" ht="15.75" customHeight="1" x14ac:dyDescent="0.25">
      <c r="F852" s="3"/>
      <c r="P852" s="2"/>
    </row>
    <row r="853" spans="6:16" ht="15.75" customHeight="1" x14ac:dyDescent="0.25">
      <c r="F853" s="3"/>
      <c r="P853" s="2"/>
    </row>
    <row r="854" spans="6:16" ht="15.75" customHeight="1" x14ac:dyDescent="0.25">
      <c r="F854" s="3"/>
      <c r="P854" s="2"/>
    </row>
    <row r="855" spans="6:16" ht="15.75" customHeight="1" x14ac:dyDescent="0.25">
      <c r="F855" s="3"/>
      <c r="P855" s="2"/>
    </row>
    <row r="856" spans="6:16" ht="15.75" customHeight="1" x14ac:dyDescent="0.25">
      <c r="F856" s="3"/>
      <c r="P856" s="2"/>
    </row>
    <row r="857" spans="6:16" ht="15.75" customHeight="1" x14ac:dyDescent="0.25">
      <c r="F857" s="3"/>
      <c r="P857" s="2"/>
    </row>
    <row r="858" spans="6:16" ht="15.75" customHeight="1" x14ac:dyDescent="0.25">
      <c r="F858" s="3"/>
      <c r="P858" s="2"/>
    </row>
    <row r="859" spans="6:16" ht="15.75" customHeight="1" x14ac:dyDescent="0.25">
      <c r="F859" s="3"/>
      <c r="P859" s="2"/>
    </row>
    <row r="860" spans="6:16" ht="15.75" customHeight="1" x14ac:dyDescent="0.25">
      <c r="F860" s="3"/>
      <c r="P860" s="2"/>
    </row>
    <row r="861" spans="6:16" ht="15.75" customHeight="1" x14ac:dyDescent="0.25">
      <c r="F861" s="3"/>
      <c r="P861" s="2"/>
    </row>
    <row r="862" spans="6:16" ht="15.75" customHeight="1" x14ac:dyDescent="0.25">
      <c r="F862" s="3"/>
      <c r="P862" s="2"/>
    </row>
    <row r="863" spans="6:16" ht="15.75" customHeight="1" x14ac:dyDescent="0.25">
      <c r="F863" s="3"/>
      <c r="P863" s="2"/>
    </row>
    <row r="864" spans="6:16" ht="15.75" customHeight="1" x14ac:dyDescent="0.25">
      <c r="F864" s="3"/>
      <c r="P864" s="2"/>
    </row>
    <row r="865" spans="6:16" ht="15.75" customHeight="1" x14ac:dyDescent="0.25">
      <c r="F865" s="3"/>
      <c r="P865" s="2"/>
    </row>
    <row r="866" spans="6:16" ht="15.75" customHeight="1" x14ac:dyDescent="0.25">
      <c r="F866" s="3"/>
      <c r="P866" s="2"/>
    </row>
    <row r="867" spans="6:16" ht="15.75" customHeight="1" x14ac:dyDescent="0.25">
      <c r="F867" s="3"/>
      <c r="P867" s="2"/>
    </row>
    <row r="868" spans="6:16" ht="15.75" customHeight="1" x14ac:dyDescent="0.25">
      <c r="F868" s="3"/>
      <c r="P868" s="2"/>
    </row>
    <row r="869" spans="6:16" ht="15.75" customHeight="1" x14ac:dyDescent="0.25">
      <c r="F869" s="3"/>
      <c r="P869" s="2"/>
    </row>
    <row r="870" spans="6:16" ht="15.75" customHeight="1" x14ac:dyDescent="0.25">
      <c r="F870" s="3"/>
      <c r="P870" s="2"/>
    </row>
    <row r="871" spans="6:16" ht="15.75" customHeight="1" x14ac:dyDescent="0.25">
      <c r="F871" s="3"/>
      <c r="P871" s="2"/>
    </row>
    <row r="872" spans="6:16" ht="15.75" customHeight="1" x14ac:dyDescent="0.25">
      <c r="F872" s="3"/>
      <c r="P872" s="2"/>
    </row>
    <row r="873" spans="6:16" ht="15.75" customHeight="1" x14ac:dyDescent="0.25">
      <c r="F873" s="3"/>
      <c r="P873" s="2"/>
    </row>
    <row r="874" spans="6:16" ht="15.75" customHeight="1" x14ac:dyDescent="0.25">
      <c r="F874" s="3"/>
      <c r="P874" s="2"/>
    </row>
    <row r="875" spans="6:16" ht="15.75" customHeight="1" x14ac:dyDescent="0.25">
      <c r="F875" s="3"/>
      <c r="P875" s="2"/>
    </row>
    <row r="876" spans="6:16" ht="15.75" customHeight="1" x14ac:dyDescent="0.25">
      <c r="F876" s="3"/>
      <c r="P876" s="2"/>
    </row>
    <row r="877" spans="6:16" ht="15.75" customHeight="1" x14ac:dyDescent="0.25">
      <c r="F877" s="3"/>
      <c r="P877" s="2"/>
    </row>
    <row r="878" spans="6:16" ht="15.75" customHeight="1" x14ac:dyDescent="0.25">
      <c r="F878" s="3"/>
      <c r="P878" s="2"/>
    </row>
    <row r="879" spans="6:16" ht="15.75" customHeight="1" x14ac:dyDescent="0.25">
      <c r="F879" s="3"/>
      <c r="P879" s="2"/>
    </row>
    <row r="880" spans="6:16" ht="15.75" customHeight="1" x14ac:dyDescent="0.25">
      <c r="F880" s="3"/>
      <c r="P880" s="2"/>
    </row>
    <row r="881" spans="6:16" ht="15.75" customHeight="1" x14ac:dyDescent="0.25">
      <c r="F881" s="3"/>
      <c r="P881" s="2"/>
    </row>
    <row r="882" spans="6:16" ht="15.75" customHeight="1" x14ac:dyDescent="0.25">
      <c r="F882" s="3"/>
      <c r="P882" s="2"/>
    </row>
    <row r="883" spans="6:16" ht="15.75" customHeight="1" x14ac:dyDescent="0.25">
      <c r="F883" s="3"/>
      <c r="P883" s="2"/>
    </row>
    <row r="884" spans="6:16" ht="15.75" customHeight="1" x14ac:dyDescent="0.25">
      <c r="F884" s="3"/>
      <c r="P884" s="2"/>
    </row>
    <row r="885" spans="6:16" ht="15.75" customHeight="1" x14ac:dyDescent="0.25">
      <c r="F885" s="3"/>
      <c r="P885" s="2"/>
    </row>
    <row r="886" spans="6:16" ht="15.75" customHeight="1" x14ac:dyDescent="0.25">
      <c r="F886" s="3"/>
      <c r="P886" s="2"/>
    </row>
    <row r="887" spans="6:16" ht="15.75" customHeight="1" x14ac:dyDescent="0.25">
      <c r="F887" s="3"/>
      <c r="P887" s="2"/>
    </row>
    <row r="888" spans="6:16" ht="15.75" customHeight="1" x14ac:dyDescent="0.25">
      <c r="F888" s="3"/>
      <c r="P888" s="2"/>
    </row>
    <row r="889" spans="6:16" ht="15.75" customHeight="1" x14ac:dyDescent="0.25">
      <c r="F889" s="3"/>
      <c r="P889" s="2"/>
    </row>
    <row r="890" spans="6:16" ht="15.75" customHeight="1" x14ac:dyDescent="0.25">
      <c r="F890" s="3"/>
      <c r="P890" s="2"/>
    </row>
    <row r="891" spans="6:16" ht="15.75" customHeight="1" x14ac:dyDescent="0.25">
      <c r="F891" s="3"/>
      <c r="P891" s="2"/>
    </row>
    <row r="892" spans="6:16" ht="15.75" customHeight="1" x14ac:dyDescent="0.25">
      <c r="F892" s="3"/>
      <c r="P892" s="2"/>
    </row>
    <row r="893" spans="6:16" ht="15.75" customHeight="1" x14ac:dyDescent="0.25">
      <c r="F893" s="3"/>
      <c r="P893" s="2"/>
    </row>
    <row r="894" spans="6:16" ht="15.75" customHeight="1" x14ac:dyDescent="0.25">
      <c r="F894" s="3"/>
      <c r="P894" s="2"/>
    </row>
    <row r="895" spans="6:16" ht="15.75" customHeight="1" x14ac:dyDescent="0.25">
      <c r="F895" s="3"/>
      <c r="P895" s="2"/>
    </row>
    <row r="896" spans="6:16" ht="15.75" customHeight="1" x14ac:dyDescent="0.25">
      <c r="F896" s="3"/>
      <c r="P896" s="2"/>
    </row>
    <row r="897" spans="6:16" ht="15.75" customHeight="1" x14ac:dyDescent="0.25">
      <c r="F897" s="3"/>
      <c r="P897" s="2"/>
    </row>
    <row r="898" spans="6:16" ht="15.75" customHeight="1" x14ac:dyDescent="0.25">
      <c r="F898" s="3"/>
      <c r="P898" s="2"/>
    </row>
    <row r="899" spans="6:16" ht="15.75" customHeight="1" x14ac:dyDescent="0.25">
      <c r="F899" s="3"/>
      <c r="P899" s="2"/>
    </row>
    <row r="900" spans="6:16" ht="15.75" customHeight="1" x14ac:dyDescent="0.25">
      <c r="F900" s="3"/>
      <c r="P900" s="2"/>
    </row>
    <row r="901" spans="6:16" ht="15.75" customHeight="1" x14ac:dyDescent="0.25">
      <c r="F901" s="3"/>
      <c r="P901" s="2"/>
    </row>
    <row r="902" spans="6:16" ht="15.75" customHeight="1" x14ac:dyDescent="0.25">
      <c r="F902" s="3"/>
      <c r="P902" s="2"/>
    </row>
    <row r="903" spans="6:16" ht="15.75" customHeight="1" x14ac:dyDescent="0.25">
      <c r="F903" s="3"/>
      <c r="P903" s="2"/>
    </row>
    <row r="904" spans="6:16" ht="15.75" customHeight="1" x14ac:dyDescent="0.25">
      <c r="F904" s="3"/>
      <c r="P904" s="2"/>
    </row>
    <row r="905" spans="6:16" ht="15.75" customHeight="1" x14ac:dyDescent="0.25">
      <c r="F905" s="3"/>
      <c r="P905" s="2"/>
    </row>
    <row r="906" spans="6:16" ht="15.75" customHeight="1" x14ac:dyDescent="0.25">
      <c r="F906" s="3"/>
      <c r="P906" s="2"/>
    </row>
    <row r="907" spans="6:16" ht="15.75" customHeight="1" x14ac:dyDescent="0.25">
      <c r="F907" s="3"/>
      <c r="P907" s="2"/>
    </row>
    <row r="908" spans="6:16" ht="15.75" customHeight="1" x14ac:dyDescent="0.25">
      <c r="F908" s="3"/>
      <c r="P908" s="2"/>
    </row>
    <row r="909" spans="6:16" ht="15.75" customHeight="1" x14ac:dyDescent="0.25">
      <c r="F909" s="3"/>
      <c r="P909" s="2"/>
    </row>
    <row r="910" spans="6:16" ht="15.75" customHeight="1" x14ac:dyDescent="0.25">
      <c r="F910" s="3"/>
      <c r="P910" s="2"/>
    </row>
    <row r="911" spans="6:16" ht="15.75" customHeight="1" x14ac:dyDescent="0.25">
      <c r="F911" s="3"/>
      <c r="P911" s="2"/>
    </row>
    <row r="912" spans="6:16" ht="15.75" customHeight="1" x14ac:dyDescent="0.25">
      <c r="F912" s="3"/>
      <c r="P912" s="2"/>
    </row>
    <row r="913" spans="6:16" ht="15.75" customHeight="1" x14ac:dyDescent="0.25">
      <c r="F913" s="3"/>
      <c r="P913" s="2"/>
    </row>
    <row r="914" spans="6:16" ht="15.75" customHeight="1" x14ac:dyDescent="0.25">
      <c r="F914" s="3"/>
      <c r="P914" s="2"/>
    </row>
    <row r="915" spans="6:16" ht="15.75" customHeight="1" x14ac:dyDescent="0.25">
      <c r="F915" s="3"/>
      <c r="P915" s="2"/>
    </row>
    <row r="916" spans="6:16" ht="15.75" customHeight="1" x14ac:dyDescent="0.25">
      <c r="F916" s="3"/>
      <c r="P916" s="2"/>
    </row>
    <row r="917" spans="6:16" ht="15.75" customHeight="1" x14ac:dyDescent="0.25">
      <c r="F917" s="3"/>
      <c r="P917" s="2"/>
    </row>
    <row r="918" spans="6:16" ht="15.75" customHeight="1" x14ac:dyDescent="0.25">
      <c r="F918" s="3"/>
      <c r="P918" s="2"/>
    </row>
    <row r="919" spans="6:16" ht="15.75" customHeight="1" x14ac:dyDescent="0.25">
      <c r="F919" s="3"/>
      <c r="P919" s="2"/>
    </row>
    <row r="920" spans="6:16" ht="15.75" customHeight="1" x14ac:dyDescent="0.25">
      <c r="F920" s="3"/>
      <c r="P920" s="2"/>
    </row>
    <row r="921" spans="6:16" ht="15.75" customHeight="1" x14ac:dyDescent="0.25">
      <c r="F921" s="3"/>
      <c r="P921" s="2"/>
    </row>
    <row r="922" spans="6:16" ht="15.75" customHeight="1" x14ac:dyDescent="0.25">
      <c r="F922" s="3"/>
      <c r="P922" s="2"/>
    </row>
    <row r="923" spans="6:16" ht="15.75" customHeight="1" x14ac:dyDescent="0.25">
      <c r="F923" s="3"/>
      <c r="P923" s="2"/>
    </row>
    <row r="924" spans="6:16" ht="15.75" customHeight="1" x14ac:dyDescent="0.25">
      <c r="F924" s="3"/>
      <c r="P924" s="2"/>
    </row>
    <row r="925" spans="6:16" ht="15.75" customHeight="1" x14ac:dyDescent="0.25">
      <c r="F925" s="3"/>
      <c r="P925" s="2"/>
    </row>
    <row r="926" spans="6:16" ht="15.75" customHeight="1" x14ac:dyDescent="0.25">
      <c r="F926" s="3"/>
      <c r="P926" s="2"/>
    </row>
    <row r="927" spans="6:16" ht="15.75" customHeight="1" x14ac:dyDescent="0.25">
      <c r="F927" s="3"/>
      <c r="P927" s="2"/>
    </row>
    <row r="928" spans="6:16" ht="15.75" customHeight="1" x14ac:dyDescent="0.25">
      <c r="F928" s="3"/>
      <c r="P928" s="2"/>
    </row>
    <row r="929" spans="6:16" ht="15.75" customHeight="1" x14ac:dyDescent="0.25">
      <c r="F929" s="3"/>
      <c r="P929" s="2"/>
    </row>
    <row r="930" spans="6:16" ht="15.75" customHeight="1" x14ac:dyDescent="0.25">
      <c r="F930" s="3"/>
      <c r="P930" s="2"/>
    </row>
    <row r="931" spans="6:16" ht="15.75" customHeight="1" x14ac:dyDescent="0.25">
      <c r="F931" s="3"/>
      <c r="P931" s="2"/>
    </row>
    <row r="932" spans="6:16" ht="15.75" customHeight="1" x14ac:dyDescent="0.25">
      <c r="F932" s="3"/>
      <c r="P932" s="2"/>
    </row>
    <row r="933" spans="6:16" ht="15.75" customHeight="1" x14ac:dyDescent="0.25">
      <c r="F933" s="3"/>
      <c r="P933" s="2"/>
    </row>
    <row r="934" spans="6:16" ht="15.75" customHeight="1" x14ac:dyDescent="0.25">
      <c r="F934" s="3"/>
      <c r="P934" s="2"/>
    </row>
    <row r="935" spans="6:16" ht="15.75" customHeight="1" x14ac:dyDescent="0.25">
      <c r="F935" s="3"/>
      <c r="P935" s="2"/>
    </row>
    <row r="936" spans="6:16" ht="15.75" customHeight="1" x14ac:dyDescent="0.25">
      <c r="F936" s="3"/>
      <c r="P936" s="2"/>
    </row>
    <row r="937" spans="6:16" ht="15.75" customHeight="1" x14ac:dyDescent="0.25">
      <c r="F937" s="3"/>
      <c r="P937" s="2"/>
    </row>
    <row r="938" spans="6:16" ht="15.75" customHeight="1" x14ac:dyDescent="0.25">
      <c r="F938" s="3"/>
      <c r="P938" s="2"/>
    </row>
    <row r="939" spans="6:16" ht="15.75" customHeight="1" x14ac:dyDescent="0.25">
      <c r="F939" s="3"/>
      <c r="P939" s="2"/>
    </row>
    <row r="940" spans="6:16" ht="15.75" customHeight="1" x14ac:dyDescent="0.25">
      <c r="F940" s="3"/>
      <c r="P940" s="2"/>
    </row>
    <row r="941" spans="6:16" ht="15.75" customHeight="1" x14ac:dyDescent="0.25">
      <c r="F941" s="3"/>
      <c r="P941" s="2"/>
    </row>
    <row r="942" spans="6:16" ht="15.75" customHeight="1" x14ac:dyDescent="0.25">
      <c r="F942" s="3"/>
      <c r="P942" s="2"/>
    </row>
    <row r="943" spans="6:16" ht="15.75" customHeight="1" x14ac:dyDescent="0.25">
      <c r="F943" s="3"/>
      <c r="P943" s="2"/>
    </row>
    <row r="944" spans="6:16" ht="15.75" customHeight="1" x14ac:dyDescent="0.25">
      <c r="F944" s="3"/>
      <c r="P944" s="2"/>
    </row>
    <row r="945" spans="6:16" ht="15.75" customHeight="1" x14ac:dyDescent="0.25">
      <c r="F945" s="3"/>
      <c r="P945" s="2"/>
    </row>
    <row r="946" spans="6:16" ht="15.75" customHeight="1" x14ac:dyDescent="0.25">
      <c r="F946" s="3"/>
      <c r="P946" s="2"/>
    </row>
    <row r="947" spans="6:16" ht="15.75" customHeight="1" x14ac:dyDescent="0.25">
      <c r="F947" s="3"/>
      <c r="P947" s="2"/>
    </row>
    <row r="948" spans="6:16" ht="15.75" customHeight="1" x14ac:dyDescent="0.25">
      <c r="F948" s="3"/>
      <c r="P948" s="2"/>
    </row>
    <row r="949" spans="6:16" ht="15.75" customHeight="1" x14ac:dyDescent="0.25">
      <c r="F949" s="3"/>
      <c r="P949" s="2"/>
    </row>
    <row r="950" spans="6:16" ht="15.75" customHeight="1" x14ac:dyDescent="0.25">
      <c r="F950" s="3"/>
      <c r="P950" s="2"/>
    </row>
    <row r="951" spans="6:16" ht="15.75" customHeight="1" x14ac:dyDescent="0.25">
      <c r="F951" s="3"/>
      <c r="P951" s="2"/>
    </row>
    <row r="952" spans="6:16" ht="15.75" customHeight="1" x14ac:dyDescent="0.25">
      <c r="F952" s="3"/>
      <c r="P952" s="2"/>
    </row>
    <row r="953" spans="6:16" ht="15.75" customHeight="1" x14ac:dyDescent="0.25">
      <c r="F953" s="3"/>
      <c r="P953" s="2"/>
    </row>
    <row r="954" spans="6:16" ht="15.75" customHeight="1" x14ac:dyDescent="0.25">
      <c r="F954" s="3"/>
      <c r="P954" s="2"/>
    </row>
    <row r="955" spans="6:16" ht="15.75" customHeight="1" x14ac:dyDescent="0.25">
      <c r="F955" s="3"/>
      <c r="P955" s="2"/>
    </row>
    <row r="956" spans="6:16" ht="15.75" customHeight="1" x14ac:dyDescent="0.25">
      <c r="F956" s="3"/>
      <c r="P956" s="2"/>
    </row>
    <row r="957" spans="6:16" ht="15.75" customHeight="1" x14ac:dyDescent="0.25">
      <c r="F957" s="3"/>
      <c r="P957" s="2"/>
    </row>
    <row r="958" spans="6:16" ht="15.75" customHeight="1" x14ac:dyDescent="0.25">
      <c r="F958" s="3"/>
      <c r="P958" s="2"/>
    </row>
    <row r="959" spans="6:16" ht="15.75" customHeight="1" x14ac:dyDescent="0.25">
      <c r="F959" s="3"/>
      <c r="P959" s="2"/>
    </row>
    <row r="960" spans="6:16" ht="15.75" customHeight="1" x14ac:dyDescent="0.25">
      <c r="F960" s="3"/>
      <c r="P960" s="2"/>
    </row>
    <row r="961" spans="6:16" ht="15.75" customHeight="1" x14ac:dyDescent="0.25">
      <c r="F961" s="3"/>
      <c r="P961" s="2"/>
    </row>
    <row r="962" spans="6:16" ht="15.75" customHeight="1" x14ac:dyDescent="0.25">
      <c r="F962" s="3"/>
      <c r="P962" s="2"/>
    </row>
    <row r="963" spans="6:16" ht="15.75" customHeight="1" x14ac:dyDescent="0.25">
      <c r="F963" s="3"/>
      <c r="P963" s="2"/>
    </row>
    <row r="964" spans="6:16" ht="15.75" customHeight="1" x14ac:dyDescent="0.25">
      <c r="F964" s="3"/>
      <c r="P964" s="2"/>
    </row>
    <row r="965" spans="6:16" ht="15.75" customHeight="1" x14ac:dyDescent="0.25">
      <c r="F965" s="3"/>
      <c r="P965" s="2"/>
    </row>
    <row r="966" spans="6:16" ht="15.75" customHeight="1" x14ac:dyDescent="0.25">
      <c r="F966" s="3"/>
      <c r="P966" s="2"/>
    </row>
    <row r="967" spans="6:16" ht="15.75" customHeight="1" x14ac:dyDescent="0.25">
      <c r="F967" s="3"/>
      <c r="P967" s="2"/>
    </row>
    <row r="968" spans="6:16" ht="15.75" customHeight="1" x14ac:dyDescent="0.25">
      <c r="F968" s="3"/>
      <c r="P968" s="2"/>
    </row>
    <row r="969" spans="6:16" ht="15.75" customHeight="1" x14ac:dyDescent="0.25">
      <c r="F969" s="3"/>
      <c r="P969" s="2"/>
    </row>
    <row r="970" spans="6:16" ht="15.75" customHeight="1" x14ac:dyDescent="0.25">
      <c r="F970" s="3"/>
      <c r="P970" s="2"/>
    </row>
    <row r="971" spans="6:16" ht="15.75" customHeight="1" x14ac:dyDescent="0.25">
      <c r="F971" s="3"/>
      <c r="P971" s="2"/>
    </row>
    <row r="972" spans="6:16" ht="15.75" customHeight="1" x14ac:dyDescent="0.25">
      <c r="F972" s="3"/>
      <c r="P972" s="2"/>
    </row>
    <row r="973" spans="6:16" ht="15.75" customHeight="1" x14ac:dyDescent="0.25">
      <c r="F973" s="3"/>
      <c r="P973" s="2"/>
    </row>
    <row r="974" spans="6:16" ht="15.75" customHeight="1" x14ac:dyDescent="0.25">
      <c r="F974" s="3"/>
      <c r="P974" s="2"/>
    </row>
    <row r="975" spans="6:16" ht="15.75" customHeight="1" x14ac:dyDescent="0.25">
      <c r="F975" s="3"/>
      <c r="P975" s="2"/>
    </row>
    <row r="976" spans="6:16" ht="15.75" customHeight="1" x14ac:dyDescent="0.25">
      <c r="F976" s="3"/>
      <c r="P976" s="2"/>
    </row>
    <row r="977" spans="6:16" ht="15.75" customHeight="1" x14ac:dyDescent="0.25">
      <c r="F977" s="3"/>
      <c r="P977" s="2"/>
    </row>
    <row r="978" spans="6:16" ht="15.75" customHeight="1" x14ac:dyDescent="0.25">
      <c r="F978" s="3"/>
      <c r="P978" s="2"/>
    </row>
    <row r="979" spans="6:16" ht="15.75" customHeight="1" x14ac:dyDescent="0.25">
      <c r="F979" s="3"/>
      <c r="P979" s="2"/>
    </row>
    <row r="980" spans="6:16" ht="15.75" customHeight="1" x14ac:dyDescent="0.25">
      <c r="F980" s="3"/>
      <c r="P980" s="2"/>
    </row>
    <row r="981" spans="6:16" ht="15.75" customHeight="1" x14ac:dyDescent="0.25">
      <c r="F981" s="3"/>
      <c r="P981" s="2"/>
    </row>
    <row r="982" spans="6:16" ht="15.75" customHeight="1" x14ac:dyDescent="0.25">
      <c r="F982" s="3"/>
      <c r="P982" s="2"/>
    </row>
    <row r="983" spans="6:16" ht="15.75" customHeight="1" x14ac:dyDescent="0.25">
      <c r="F983" s="3"/>
      <c r="P983" s="2"/>
    </row>
    <row r="984" spans="6:16" ht="15.75" customHeight="1" x14ac:dyDescent="0.25">
      <c r="F984" s="3"/>
      <c r="P984" s="2"/>
    </row>
    <row r="985" spans="6:16" ht="15.75" customHeight="1" x14ac:dyDescent="0.25">
      <c r="F985" s="3"/>
      <c r="P985" s="2"/>
    </row>
    <row r="986" spans="6:16" ht="15.75" customHeight="1" x14ac:dyDescent="0.25">
      <c r="F986" s="3"/>
      <c r="P986" s="2"/>
    </row>
    <row r="987" spans="6:16" ht="15.75" customHeight="1" x14ac:dyDescent="0.25">
      <c r="F987" s="3"/>
      <c r="P987" s="2"/>
    </row>
    <row r="988" spans="6:16" ht="15.75" customHeight="1" x14ac:dyDescent="0.25">
      <c r="F988" s="3"/>
      <c r="P988" s="2"/>
    </row>
    <row r="989" spans="6:16" ht="15.75" customHeight="1" x14ac:dyDescent="0.25">
      <c r="F989" s="3"/>
      <c r="P989" s="2"/>
    </row>
    <row r="990" spans="6:16" ht="15.75" customHeight="1" x14ac:dyDescent="0.25">
      <c r="F990" s="3"/>
      <c r="P990" s="2"/>
    </row>
    <row r="991" spans="6:16" ht="15.75" customHeight="1" x14ac:dyDescent="0.25">
      <c r="F991" s="3"/>
      <c r="P991" s="2"/>
    </row>
    <row r="992" spans="6:16" ht="15.75" customHeight="1" x14ac:dyDescent="0.25">
      <c r="F992" s="3"/>
      <c r="P992" s="2"/>
    </row>
    <row r="993" spans="6:16" ht="15.75" customHeight="1" x14ac:dyDescent="0.25">
      <c r="F993" s="3"/>
      <c r="P993" s="2"/>
    </row>
    <row r="994" spans="6:16" ht="15.75" customHeight="1" x14ac:dyDescent="0.25">
      <c r="F994" s="3"/>
      <c r="P994" s="2"/>
    </row>
    <row r="995" spans="6:16" ht="15.75" customHeight="1" x14ac:dyDescent="0.25">
      <c r="F995" s="3"/>
      <c r="P995" s="2"/>
    </row>
    <row r="996" spans="6:16" ht="15.75" customHeight="1" x14ac:dyDescent="0.25">
      <c r="F996" s="3"/>
      <c r="P996" s="2"/>
    </row>
    <row r="997" spans="6:16" ht="15.75" customHeight="1" x14ac:dyDescent="0.25">
      <c r="F997" s="3"/>
      <c r="P997" s="2"/>
    </row>
    <row r="998" spans="6:16" ht="15.75" customHeight="1" x14ac:dyDescent="0.25">
      <c r="F998" s="3"/>
      <c r="P998" s="2"/>
    </row>
    <row r="999" spans="6:16" ht="15.75" customHeight="1" x14ac:dyDescent="0.25">
      <c r="F999" s="3"/>
      <c r="P999" s="2"/>
    </row>
    <row r="1000" spans="6:16" ht="15.75" customHeight="1" x14ac:dyDescent="0.25">
      <c r="F1000" s="3"/>
      <c r="P1000" s="2"/>
    </row>
  </sheetData>
  <autoFilter ref="A13:AF66" xr:uid="{00000000-0009-0000-0000-000007000000}"/>
  <customSheetViews>
    <customSheetView guid="{674C7F64-9A68-4E0C-9393-58D44F3591FD}" showGridLines="0" fitToPage="1" state="hidden" topLeftCell="S1">
      <selection activeCell="B72" sqref="B72:B86"/>
      <pageMargins left="0.51923076923076916" right="0.44230769230769229" top="0.17872968980797635" bottom="0.1462333825701625" header="0" footer="0"/>
      <pageSetup fitToHeight="0" orientation="landscape"/>
    </customSheetView>
    <customSheetView guid="{55CD7424-6A74-42F0-ABCC-B601EF8B618E}" showGridLines="0" fitToPage="1" state="hidden" topLeftCell="S1">
      <selection activeCell="B72" sqref="B72:B86"/>
      <pageMargins left="0.51923076923076916" right="0.44230769230769229" top="0.17872968980797635" bottom="0.1462333825701625" header="0" footer="0"/>
      <pageSetup fitToHeight="0" orientation="landscape"/>
    </customSheetView>
  </customSheetViews>
  <mergeCells count="20">
    <mergeCell ref="Y2:Z2"/>
    <mergeCell ref="I6:I9"/>
    <mergeCell ref="J6:J9"/>
    <mergeCell ref="V4:V5"/>
    <mergeCell ref="W4:W5"/>
    <mergeCell ref="K5:N5"/>
    <mergeCell ref="T4:U4"/>
    <mergeCell ref="B6:B9"/>
    <mergeCell ref="C6:C9"/>
    <mergeCell ref="D6:D9"/>
    <mergeCell ref="E6:E9"/>
    <mergeCell ref="O6:O9"/>
    <mergeCell ref="F6:F9"/>
    <mergeCell ref="G6:G9"/>
    <mergeCell ref="H6:H9"/>
    <mergeCell ref="B1:O1"/>
    <mergeCell ref="B2:O2"/>
    <mergeCell ref="R2:S2"/>
    <mergeCell ref="R4:R5"/>
    <mergeCell ref="S4:S5"/>
  </mergeCells>
  <pageMargins left="0.51923076923076916" right="0.44230769230769229" top="0.17872968980797635" bottom="0.1462333825701625" header="0" footer="0"/>
  <pageSetup fitToHeight="0" orientation="landscape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FB90C-7FF1-4705-85BB-D1A50875A51C}">
  <dimension ref="B3:D18"/>
  <sheetViews>
    <sheetView showGridLines="0" showRowColHeaders="0" zoomScale="70" zoomScaleNormal="70" workbookViewId="0">
      <selection activeCell="F5" sqref="F5"/>
    </sheetView>
  </sheetViews>
  <sheetFormatPr baseColWidth="10" defaultRowHeight="15.75" x14ac:dyDescent="0.25"/>
  <cols>
    <col min="2" max="2" width="11" style="201"/>
    <col min="3" max="3" width="42.625" style="201" customWidth="1"/>
  </cols>
  <sheetData>
    <row r="3" spans="2:4" x14ac:dyDescent="0.25">
      <c r="C3" s="202" t="s">
        <v>137</v>
      </c>
    </row>
    <row r="4" spans="2:4" ht="237" customHeight="1" x14ac:dyDescent="0.25">
      <c r="B4" s="203" t="s">
        <v>54</v>
      </c>
    </row>
    <row r="5" spans="2:4" ht="237" customHeight="1" x14ac:dyDescent="0.25">
      <c r="B5" s="203" t="s">
        <v>52</v>
      </c>
    </row>
    <row r="6" spans="2:4" ht="237" customHeight="1" x14ac:dyDescent="0.25">
      <c r="B6" s="203" t="s">
        <v>48</v>
      </c>
    </row>
    <row r="7" spans="2:4" ht="237" customHeight="1" x14ac:dyDescent="0.25">
      <c r="B7" s="203" t="s">
        <v>6</v>
      </c>
    </row>
    <row r="8" spans="2:4" ht="237" customHeight="1" x14ac:dyDescent="0.25">
      <c r="B8" s="203" t="s">
        <v>35</v>
      </c>
    </row>
    <row r="9" spans="2:4" ht="237" customHeight="1" x14ac:dyDescent="0.25">
      <c r="B9" s="203" t="s">
        <v>31</v>
      </c>
    </row>
    <row r="10" spans="2:4" ht="237" customHeight="1" x14ac:dyDescent="0.25">
      <c r="B10" s="203" t="s">
        <v>53</v>
      </c>
      <c r="D10" s="200"/>
    </row>
    <row r="11" spans="2:4" ht="237" customHeight="1" x14ac:dyDescent="0.25">
      <c r="B11" s="203" t="s">
        <v>29</v>
      </c>
    </row>
    <row r="12" spans="2:4" ht="237" customHeight="1" x14ac:dyDescent="0.25">
      <c r="B12" s="203" t="s">
        <v>26</v>
      </c>
    </row>
    <row r="13" spans="2:4" ht="237" customHeight="1" x14ac:dyDescent="0.25">
      <c r="B13" s="203" t="s">
        <v>56</v>
      </c>
    </row>
    <row r="14" spans="2:4" ht="237" customHeight="1" x14ac:dyDescent="0.25">
      <c r="B14" s="203" t="s">
        <v>45</v>
      </c>
      <c r="D14" s="200"/>
    </row>
    <row r="15" spans="2:4" ht="237" customHeight="1" x14ac:dyDescent="0.25">
      <c r="B15" s="203" t="s">
        <v>38</v>
      </c>
      <c r="D15" s="200"/>
    </row>
    <row r="16" spans="2:4" ht="237" customHeight="1" x14ac:dyDescent="0.25">
      <c r="B16" s="203" t="s">
        <v>46</v>
      </c>
    </row>
    <row r="17" spans="2:2" ht="237" customHeight="1" x14ac:dyDescent="0.25">
      <c r="B17" s="203" t="s">
        <v>39</v>
      </c>
    </row>
    <row r="18" spans="2:2" ht="237" customHeight="1" x14ac:dyDescent="0.25">
      <c r="B18" s="203" t="s">
        <v>136</v>
      </c>
    </row>
  </sheetData>
  <sortState xmlns:xlrd2="http://schemas.microsoft.com/office/spreadsheetml/2017/richdata2" ref="E10:E24">
    <sortCondition ref="E10:E24"/>
  </sortState>
  <customSheetViews>
    <customSheetView guid="{674C7F64-9A68-4E0C-9393-58D44F3591FD}" scale="70" showGridLines="0" showRowCol="0" state="hidden">
      <selection activeCell="F5" sqref="F5"/>
      <pageMargins left="0.7" right="0.7" top="0.75" bottom="0.75" header="0.3" footer="0.3"/>
    </customSheetView>
    <customSheetView guid="{55CD7424-6A74-42F0-ABCC-B601EF8B618E}" scale="70" showGridLines="0" showRowCol="0" state="hidden">
      <selection activeCell="F5" sqref="F5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1800_Cotizador (Propuesta)</vt:lpstr>
      <vt:lpstr>Catalogo 1800</vt:lpstr>
      <vt:lpstr>Catalogo Imagenes</vt:lpstr>
      <vt:lpstr>'1800_Cotizador (Propuesta)'!Área_de_impresión</vt:lpstr>
      <vt:lpstr>Prototipos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ALTRA CAPITAL</dc:creator>
  <cp:lastModifiedBy>Gerencia</cp:lastModifiedBy>
  <cp:lastPrinted>2025-04-01T00:14:27Z</cp:lastPrinted>
  <dcterms:created xsi:type="dcterms:W3CDTF">2025-03-25T17:42:30Z</dcterms:created>
  <dcterms:modified xsi:type="dcterms:W3CDTF">2025-04-01T00:14:35Z</dcterms:modified>
</cp:coreProperties>
</file>